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vat\KDK\Training\"/>
    </mc:Choice>
  </mc:AlternateContent>
  <bookViews>
    <workbookView xWindow="0" yWindow="0" windowWidth="28800" windowHeight="12300"/>
  </bookViews>
  <sheets>
    <sheet name="Info" sheetId="1" r:id="rId1"/>
    <sheet name="Woche 1-4; 10er" sheetId="2" r:id="rId2"/>
    <sheet name="Woche 5-8; 8er" sheetId="3" r:id="rId3"/>
    <sheet name="Woche 9-12; 5er" sheetId="4" r:id="rId4"/>
    <sheet name="Woche 13-16; 3er" sheetId="5" r:id="rId5"/>
    <sheet name="Woche 17 - WK" sheetId="6" r:id="rId6"/>
    <sheet name="Max Kraft Rechner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D23" i="6"/>
  <c r="D30" i="6"/>
  <c r="D37" i="6"/>
  <c r="F36" i="6"/>
  <c r="D36" i="6"/>
  <c r="F35" i="6"/>
  <c r="F37" i="6"/>
  <c r="D35" i="6"/>
  <c r="D34" i="6"/>
  <c r="D33" i="6"/>
  <c r="D32" i="6"/>
  <c r="D31" i="6"/>
  <c r="D28" i="6"/>
  <c r="D22" i="6"/>
  <c r="F21" i="6"/>
  <c r="D21" i="6"/>
  <c r="F29" i="6"/>
  <c r="D29" i="6"/>
  <c r="F28" i="6"/>
  <c r="F30" i="6"/>
  <c r="D27" i="6"/>
  <c r="D26" i="6"/>
  <c r="D25" i="6"/>
  <c r="D24" i="6"/>
  <c r="D20" i="6"/>
  <c r="D19" i="6"/>
  <c r="D18" i="6"/>
  <c r="D17" i="6"/>
  <c r="F22" i="6"/>
  <c r="F23" i="6"/>
  <c r="D8" i="6"/>
  <c r="D15" i="6"/>
  <c r="D12" i="6"/>
  <c r="D5" i="6"/>
  <c r="D4" i="6" s="1"/>
  <c r="Q25" i="1"/>
  <c r="D6" i="6" s="1"/>
  <c r="Q22" i="1"/>
  <c r="D10" i="6" s="1"/>
  <c r="A2" i="6"/>
  <c r="D76" i="5"/>
  <c r="D47" i="5"/>
  <c r="D97" i="5"/>
  <c r="D74" i="5"/>
  <c r="D81" i="5"/>
  <c r="D103" i="5"/>
  <c r="D93" i="5"/>
  <c r="D86" i="5"/>
  <c r="D84" i="5"/>
  <c r="D79" i="5"/>
  <c r="D73" i="5"/>
  <c r="A90" i="5"/>
  <c r="A70" i="5"/>
  <c r="A38" i="5"/>
  <c r="A2" i="5"/>
  <c r="A98" i="4"/>
  <c r="A70" i="4"/>
  <c r="A38" i="4"/>
  <c r="A2" i="4"/>
  <c r="D63" i="5"/>
  <c r="D55" i="5"/>
  <c r="D43" i="5"/>
  <c r="D58" i="5"/>
  <c r="D50" i="5"/>
  <c r="D41" i="5"/>
  <c r="D30" i="5"/>
  <c r="D21" i="5"/>
  <c r="D24" i="5"/>
  <c r="D26" i="5" s="1"/>
  <c r="D15" i="5"/>
  <c r="D12" i="5"/>
  <c r="D8" i="5"/>
  <c r="D5" i="5"/>
  <c r="D109" i="5"/>
  <c r="D106" i="5"/>
  <c r="D107" i="5" s="1"/>
  <c r="D100" i="5"/>
  <c r="D95" i="5"/>
  <c r="D72" i="5"/>
  <c r="D51" i="5"/>
  <c r="D7" i="5"/>
  <c r="D132" i="3"/>
  <c r="D127" i="3"/>
  <c r="D128" i="3" s="1"/>
  <c r="D124" i="3"/>
  <c r="D119" i="3"/>
  <c r="D116" i="3"/>
  <c r="D112" i="3"/>
  <c r="D110" i="3"/>
  <c r="D101" i="3"/>
  <c r="D95" i="3"/>
  <c r="D92" i="3"/>
  <c r="D86" i="3"/>
  <c r="D87" i="3" s="1"/>
  <c r="D83" i="3"/>
  <c r="D79" i="3"/>
  <c r="D76" i="3"/>
  <c r="D74" i="3" s="1"/>
  <c r="D66" i="3"/>
  <c r="D60" i="3"/>
  <c r="D61" i="3" s="1"/>
  <c r="D57" i="3"/>
  <c r="D51" i="3"/>
  <c r="D48" i="3"/>
  <c r="D44" i="3"/>
  <c r="D41" i="3"/>
  <c r="D30" i="3"/>
  <c r="D24" i="3"/>
  <c r="D21" i="3"/>
  <c r="D15" i="3"/>
  <c r="D16" i="3" s="1"/>
  <c r="D12" i="3"/>
  <c r="D8" i="3"/>
  <c r="D5" i="3"/>
  <c r="D3" i="3" s="1"/>
  <c r="A107" i="3"/>
  <c r="A73" i="3"/>
  <c r="A38" i="3"/>
  <c r="A2" i="3"/>
  <c r="D120" i="3"/>
  <c r="D111" i="3"/>
  <c r="D93" i="3"/>
  <c r="D85" i="3"/>
  <c r="D77" i="3"/>
  <c r="D58" i="3"/>
  <c r="D52" i="3"/>
  <c r="D50" i="3"/>
  <c r="D42" i="3"/>
  <c r="D26" i="3"/>
  <c r="D14" i="3"/>
  <c r="D6" i="3"/>
  <c r="D5" i="4"/>
  <c r="D3" i="4" s="1"/>
  <c r="D123" i="4"/>
  <c r="D118" i="4"/>
  <c r="D119" i="4" s="1"/>
  <c r="D116" i="4"/>
  <c r="D115" i="4"/>
  <c r="D110" i="4"/>
  <c r="D108" i="4"/>
  <c r="D107" i="4"/>
  <c r="D103" i="4"/>
  <c r="D101" i="4"/>
  <c r="D99" i="4"/>
  <c r="D92" i="4"/>
  <c r="D88" i="4"/>
  <c r="D85" i="4"/>
  <c r="D81" i="4"/>
  <c r="D79" i="4" s="1"/>
  <c r="D78" i="4"/>
  <c r="D74" i="4"/>
  <c r="D73" i="4"/>
  <c r="D63" i="4"/>
  <c r="D58" i="4"/>
  <c r="D56" i="4" s="1"/>
  <c r="D55" i="4"/>
  <c r="D50" i="4"/>
  <c r="D48" i="4" s="1"/>
  <c r="D47" i="4"/>
  <c r="D43" i="4"/>
  <c r="D41" i="4"/>
  <c r="D30" i="4"/>
  <c r="D24" i="4"/>
  <c r="D21" i="4"/>
  <c r="D15" i="4"/>
  <c r="D12" i="4"/>
  <c r="D8" i="4"/>
  <c r="D116" i="2"/>
  <c r="D119" i="2"/>
  <c r="D124" i="2"/>
  <c r="D127" i="2"/>
  <c r="D132" i="2"/>
  <c r="D112" i="2"/>
  <c r="D110" i="2"/>
  <c r="D111" i="2" s="1"/>
  <c r="A107" i="2"/>
  <c r="D120" i="2"/>
  <c r="D109" i="2"/>
  <c r="D101" i="2"/>
  <c r="D95" i="2"/>
  <c r="D92" i="2"/>
  <c r="D86" i="2"/>
  <c r="D83" i="2"/>
  <c r="D79" i="2"/>
  <c r="D76" i="2"/>
  <c r="D78" i="2" s="1"/>
  <c r="A73" i="2"/>
  <c r="D93" i="2"/>
  <c r="D87" i="2"/>
  <c r="D77" i="2"/>
  <c r="D66" i="2"/>
  <c r="D60" i="2"/>
  <c r="D62" i="2" s="1"/>
  <c r="D57" i="2"/>
  <c r="D51" i="2"/>
  <c r="D48" i="2"/>
  <c r="D44" i="2"/>
  <c r="D41" i="2"/>
  <c r="D42" i="2" s="1"/>
  <c r="A38" i="2"/>
  <c r="A2" i="2"/>
  <c r="D61" i="2"/>
  <c r="D49" i="2"/>
  <c r="D39" i="2"/>
  <c r="D30" i="2"/>
  <c r="D12" i="2"/>
  <c r="D21" i="2"/>
  <c r="D8" i="2"/>
  <c r="D24" i="2"/>
  <c r="Q28" i="1"/>
  <c r="D5" i="2"/>
  <c r="D15" i="2"/>
  <c r="D17" i="2" s="1"/>
  <c r="D16" i="2"/>
  <c r="C21" i="1"/>
  <c r="E21" i="1" s="1"/>
  <c r="C22" i="1"/>
  <c r="E22" i="1" s="1"/>
  <c r="D62" i="3" l="1"/>
  <c r="D126" i="3"/>
  <c r="D14" i="6"/>
  <c r="D26" i="2"/>
  <c r="D96" i="2"/>
  <c r="D128" i="2"/>
  <c r="D26" i="4"/>
  <c r="D86" i="4"/>
  <c r="D117" i="4"/>
  <c r="D59" i="3"/>
  <c r="D125" i="3"/>
  <c r="D25" i="3"/>
  <c r="D96" i="3"/>
  <c r="D59" i="5"/>
  <c r="D83" i="5"/>
  <c r="D7" i="6"/>
  <c r="D125" i="2"/>
  <c r="D22" i="3"/>
  <c r="D97" i="3"/>
  <c r="D13" i="6"/>
  <c r="D58" i="2"/>
  <c r="D23" i="3"/>
  <c r="D94" i="3"/>
  <c r="D11" i="6"/>
  <c r="D7" i="2"/>
  <c r="D4" i="2"/>
  <c r="D53" i="2"/>
  <c r="D52" i="2"/>
  <c r="D75" i="2"/>
  <c r="D84" i="2"/>
  <c r="D108" i="2"/>
  <c r="D17" i="4"/>
  <c r="D42" i="4"/>
  <c r="D80" i="4"/>
  <c r="D102" i="4"/>
  <c r="D111" i="4"/>
  <c r="D13" i="3"/>
  <c r="D17" i="3"/>
  <c r="D39" i="3"/>
  <c r="D49" i="3"/>
  <c r="D53" i="3"/>
  <c r="D84" i="3"/>
  <c r="D88" i="3"/>
  <c r="D108" i="3"/>
  <c r="D117" i="3"/>
  <c r="D17" i="5"/>
  <c r="D42" i="5"/>
  <c r="D78" i="5"/>
  <c r="D94" i="5"/>
  <c r="D101" i="5"/>
  <c r="D3" i="6"/>
  <c r="D22" i="5"/>
  <c r="D3" i="5"/>
  <c r="D13" i="5"/>
  <c r="D23" i="5"/>
  <c r="D25" i="5"/>
  <c r="D56" i="5"/>
  <c r="D71" i="5"/>
  <c r="D82" i="5"/>
  <c r="D91" i="5"/>
  <c r="D98" i="5"/>
  <c r="D14" i="5"/>
  <c r="D16" i="5"/>
  <c r="D39" i="5"/>
  <c r="D48" i="5"/>
  <c r="D57" i="5"/>
  <c r="D77" i="5"/>
  <c r="D92" i="5"/>
  <c r="D99" i="5"/>
  <c r="D104" i="5"/>
  <c r="D4" i="5"/>
  <c r="D6" i="5"/>
  <c r="D40" i="5"/>
  <c r="D49" i="5"/>
  <c r="D105" i="5"/>
  <c r="D13" i="4"/>
  <c r="D6" i="4"/>
  <c r="D14" i="4"/>
  <c r="D16" i="4"/>
  <c r="D22" i="4"/>
  <c r="D39" i="4"/>
  <c r="D57" i="4"/>
  <c r="D59" i="4"/>
  <c r="D23" i="4"/>
  <c r="D25" i="4"/>
  <c r="D49" i="4"/>
  <c r="D51" i="4"/>
  <c r="D71" i="4"/>
  <c r="D87" i="4"/>
  <c r="D7" i="3"/>
  <c r="D43" i="3"/>
  <c r="D78" i="3"/>
  <c r="D4" i="3"/>
  <c r="D40" i="3"/>
  <c r="D75" i="3"/>
  <c r="D109" i="3"/>
  <c r="D118" i="3"/>
  <c r="D7" i="4"/>
  <c r="D4" i="4"/>
  <c r="D40" i="4"/>
  <c r="D72" i="4"/>
  <c r="D100" i="4"/>
  <c r="D109" i="4"/>
  <c r="D50" i="2"/>
  <c r="D59" i="2"/>
  <c r="D74" i="2"/>
  <c r="D117" i="2"/>
  <c r="D118" i="2"/>
  <c r="D126" i="2"/>
  <c r="D88" i="2"/>
  <c r="D97" i="2"/>
  <c r="D85" i="2"/>
  <c r="D94" i="2"/>
  <c r="D43" i="2"/>
  <c r="D40" i="2"/>
  <c r="D22" i="2"/>
  <c r="D14" i="2"/>
  <c r="D23" i="2"/>
  <c r="D25" i="2"/>
  <c r="D13" i="2"/>
  <c r="D6" i="2"/>
  <c r="D3" i="2"/>
  <c r="C23" i="1"/>
  <c r="C24" i="1" l="1"/>
  <c r="E23" i="1"/>
  <c r="C25" i="1" l="1"/>
  <c r="E24" i="1"/>
  <c r="C26" i="1" l="1"/>
  <c r="E25" i="1"/>
  <c r="C27" i="1" l="1"/>
  <c r="E26" i="1"/>
  <c r="C28" i="1" l="1"/>
  <c r="E27" i="1"/>
  <c r="C29" i="1" l="1"/>
  <c r="E28" i="1"/>
  <c r="C30" i="1" l="1"/>
  <c r="E29" i="1"/>
  <c r="C31" i="1" l="1"/>
  <c r="E30" i="1"/>
  <c r="C32" i="1" l="1"/>
  <c r="E31" i="1"/>
  <c r="C33" i="1" l="1"/>
  <c r="E32" i="1"/>
  <c r="C34" i="1" l="1"/>
  <c r="E33" i="1"/>
  <c r="C35" i="1" l="1"/>
  <c r="E34" i="1"/>
  <c r="C36" i="1" l="1"/>
  <c r="E35" i="1"/>
  <c r="C37" i="1" l="1"/>
  <c r="E37" i="1" s="1"/>
  <c r="E36" i="1"/>
</calcChain>
</file>

<file path=xl/sharedStrings.xml><?xml version="1.0" encoding="utf-8"?>
<sst xmlns="http://schemas.openxmlformats.org/spreadsheetml/2006/main" count="597" uniqueCount="93">
  <si>
    <t>Bestleistungen:</t>
  </si>
  <si>
    <t>Info:</t>
  </si>
  <si>
    <t>Kniebeugen:</t>
  </si>
  <si>
    <t>Bankdrücken, Pause:</t>
  </si>
  <si>
    <t>Kreuzheben:</t>
  </si>
  <si>
    <t>Wir empfehlen einen Trainingslog zu führen (zum Beispiel in einem Notitzbuch).</t>
  </si>
  <si>
    <t>Tag 1</t>
  </si>
  <si>
    <t>Kniebeugen</t>
  </si>
  <si>
    <t>Tag 2</t>
  </si>
  <si>
    <t>Kreuzheben</t>
  </si>
  <si>
    <t>Überkopfdrücken</t>
  </si>
  <si>
    <t>Hyperextensions</t>
  </si>
  <si>
    <t>Tag 3</t>
  </si>
  <si>
    <t>Woche 1</t>
  </si>
  <si>
    <t>Woche 2</t>
  </si>
  <si>
    <t>Woche 3</t>
  </si>
  <si>
    <t>Woche 4</t>
  </si>
  <si>
    <t>10er</t>
  </si>
  <si>
    <t>Woche 5</t>
  </si>
  <si>
    <t>Woche 6</t>
  </si>
  <si>
    <t>Woche 7</t>
  </si>
  <si>
    <t>Woche 8</t>
  </si>
  <si>
    <t>Woche 9</t>
  </si>
  <si>
    <t>Woche 10</t>
  </si>
  <si>
    <t>Woche 11</t>
  </si>
  <si>
    <t>Woche 12</t>
  </si>
  <si>
    <t>Woche 13</t>
  </si>
  <si>
    <t>Woche 14</t>
  </si>
  <si>
    <t>Woche 15</t>
  </si>
  <si>
    <t>Woche 16</t>
  </si>
  <si>
    <t>8er</t>
  </si>
  <si>
    <t>5er</t>
  </si>
  <si>
    <t>3er</t>
  </si>
  <si>
    <t>schwer</t>
  </si>
  <si>
    <t>mittel</t>
  </si>
  <si>
    <t>mittelscher</t>
  </si>
  <si>
    <t>leicht</t>
  </si>
  <si>
    <t>Wettkampf</t>
  </si>
  <si>
    <t>Wann muss ich mit dem Plan Beginnen?</t>
  </si>
  <si>
    <t>Wettkampfdatum:</t>
  </si>
  <si>
    <t>bitte trage hier das Wettkampfdatum ein:</t>
  </si>
  <si>
    <t>WK Woche:</t>
  </si>
  <si>
    <t>bis</t>
  </si>
  <si>
    <t>Übung</t>
  </si>
  <si>
    <t>RPE</t>
  </si>
  <si>
    <t xml:space="preserve">Last </t>
  </si>
  <si>
    <t>Sätze</t>
  </si>
  <si>
    <t>Wdh</t>
  </si>
  <si>
    <t>Bankdrücken</t>
  </si>
  <si>
    <t>Satzsteigerungen:</t>
  </si>
  <si>
    <t>hier:</t>
  </si>
  <si>
    <t>Kraftsport Colonia
Aufbau / Peaking  
(4 Tage, 17 W)</t>
  </si>
  <si>
    <t>Kraft</t>
  </si>
  <si>
    <t>Peak</t>
  </si>
  <si>
    <t>Kreuz:</t>
  </si>
  <si>
    <t>Bank:</t>
  </si>
  <si>
    <t>Beuge:</t>
  </si>
  <si>
    <t>Ruderübung</t>
  </si>
  <si>
    <t>Bauchübung</t>
  </si>
  <si>
    <t>Bankdrücken, schmal, Touch n Go</t>
  </si>
  <si>
    <t>Bankdrücken, Schulterbreit, leichtes Band von unten</t>
  </si>
  <si>
    <t>Latzug/Klimmzüge</t>
  </si>
  <si>
    <t>Box-Kniebeugen</t>
  </si>
  <si>
    <t>Kniebeugen, High Bar</t>
  </si>
  <si>
    <t>Box-Kniebeugen, High Bar</t>
  </si>
  <si>
    <t>Bizeps</t>
  </si>
  <si>
    <t>Trizeps-Übung</t>
  </si>
  <si>
    <t>Beinbizeps/GHRs</t>
  </si>
  <si>
    <t>vorgebeugtes Seitheben</t>
  </si>
  <si>
    <t>Tag 4</t>
  </si>
  <si>
    <t>Kreuzheben, pausiert (5cm über Boden)</t>
  </si>
  <si>
    <t>Ruderübung einarmig</t>
  </si>
  <si>
    <t>Hyxperextensions</t>
  </si>
  <si>
    <t>Der Trainingsplan ist für Kraftsportler ab ein bis drei Jahre Kraft-Training bzw. für Leute die bereits den Basis Plan durchgeführt haben</t>
  </si>
  <si>
    <t>Der Plan basiert auf linearer Block-Periodisierung. Inspiriert u.a. durch das Juggernaut System und den ehem. Plänen von Francesco Virzi.</t>
  </si>
  <si>
    <t>Eine Technik-Kontrolle durch erfahrene Trainer und Athleten ist zu empfehlen. Einfach bei uns im Verein fragen!</t>
  </si>
  <si>
    <t>Der Plan ist in folgender Struktur aufgebaut:</t>
  </si>
  <si>
    <t>Kreuzheben, Hantel erhöht (ca. 8cm)</t>
  </si>
  <si>
    <t>Bankdrücken, Schulterbreit</t>
  </si>
  <si>
    <t>Seitheben Vorgebeugt</t>
  </si>
  <si>
    <t>Kniebeugen Warmup</t>
  </si>
  <si>
    <t>1. Versuch</t>
  </si>
  <si>
    <t xml:space="preserve">2. Versuch </t>
  </si>
  <si>
    <t>3. Versuch</t>
  </si>
  <si>
    <t>Bankdrücken Warmup</t>
  </si>
  <si>
    <t>Kreuzheben ist in der Variante durchzuführen, in der man am meisten Gewicht bewegen kann.</t>
  </si>
  <si>
    <t>Vor jedem Satz (auch im Wettkampf) wird ein spezifisches Aufwärmen und leichte Mobilitätsübungen empfohlen</t>
  </si>
  <si>
    <t xml:space="preserve">(Für eine 3-Tage Variante wird empfohlen je den 4. Tag zu streichen und wenn möglich die Hebevariation an Tag 3 zu ergänzen) </t>
  </si>
  <si>
    <t>Aufbau</t>
  </si>
  <si>
    <t>Maximalkraftrechner</t>
  </si>
  <si>
    <t>Gewicht:</t>
  </si>
  <si>
    <t>theor. Maximalwert:</t>
  </si>
  <si>
    <t>Wiederholungen: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</si>
</sst>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5" fillId="0" borderId="0" xfId="1" applyFont="1" applyBorder="1"/>
    <xf numFmtId="0" fontId="2" fillId="0" borderId="0" xfId="1" applyFill="1" applyBorder="1"/>
    <xf numFmtId="0" fontId="5" fillId="0" borderId="0" xfId="1" applyFont="1" applyFill="1" applyBorder="1"/>
    <xf numFmtId="0" fontId="2" fillId="0" borderId="0" xfId="1" applyFill="1"/>
    <xf numFmtId="0" fontId="2" fillId="0" borderId="0" xfId="1" applyFont="1" applyBorder="1"/>
    <xf numFmtId="0" fontId="2" fillId="2" borderId="0" xfId="1" applyFill="1" applyProtection="1">
      <protection locked="0"/>
    </xf>
    <xf numFmtId="0" fontId="9" fillId="0" borderId="0" xfId="1" applyFont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/>
    </xf>
    <xf numFmtId="0" fontId="0" fillId="0" borderId="0" xfId="0" applyBorder="1"/>
    <xf numFmtId="0" fontId="3" fillId="0" borderId="0" xfId="1" applyFont="1" applyFill="1" applyBorder="1"/>
    <xf numFmtId="0" fontId="9" fillId="0" borderId="0" xfId="1" applyFont="1" applyBorder="1"/>
    <xf numFmtId="0" fontId="3" fillId="0" borderId="0" xfId="1" applyFont="1" applyBorder="1" applyAlignment="1">
      <alignment horizontal="right"/>
    </xf>
    <xf numFmtId="0" fontId="10" fillId="0" borderId="0" xfId="1" applyFont="1" applyBorder="1"/>
    <xf numFmtId="0" fontId="2" fillId="0" borderId="0" xfId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1" fillId="0" borderId="0" xfId="0" applyFont="1" applyBorder="1"/>
    <xf numFmtId="0" fontId="2" fillId="0" borderId="0" xfId="1" applyFont="1" applyFill="1" applyBorder="1"/>
    <xf numFmtId="0" fontId="2" fillId="0" borderId="0" xfId="1" applyFont="1" applyBorder="1" applyAlignment="1"/>
    <xf numFmtId="0" fontId="1" fillId="0" borderId="0" xfId="0" applyFont="1"/>
    <xf numFmtId="14" fontId="3" fillId="0" borderId="0" xfId="1" applyNumberFormat="1" applyFont="1" applyBorder="1"/>
    <xf numFmtId="14" fontId="5" fillId="0" borderId="0" xfId="1" applyNumberFormat="1" applyFont="1" applyFill="1" applyBorder="1"/>
    <xf numFmtId="0" fontId="5" fillId="0" borderId="0" xfId="1" applyFont="1" applyBorder="1" applyAlignment="1">
      <alignment horizontal="center"/>
    </xf>
    <xf numFmtId="14" fontId="2" fillId="0" borderId="0" xfId="1" applyNumberFormat="1" applyFont="1" applyBorder="1"/>
    <xf numFmtId="0" fontId="0" fillId="0" borderId="0" xfId="0" applyFont="1"/>
    <xf numFmtId="0" fontId="3" fillId="0" borderId="0" xfId="1" applyFont="1" applyAlignment="1"/>
    <xf numFmtId="0" fontId="0" fillId="0" borderId="13" xfId="0" applyBorder="1"/>
    <xf numFmtId="0" fontId="0" fillId="0" borderId="1" xfId="0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0" fillId="0" borderId="11" xfId="0" applyBorder="1"/>
    <xf numFmtId="0" fontId="0" fillId="0" borderId="2" xfId="0" applyBorder="1"/>
    <xf numFmtId="0" fontId="0" fillId="0" borderId="17" xfId="0" applyBorder="1"/>
    <xf numFmtId="0" fontId="0" fillId="0" borderId="0" xfId="0" applyFill="1" applyBorder="1"/>
    <xf numFmtId="0" fontId="0" fillId="0" borderId="1" xfId="0" applyFill="1" applyBorder="1"/>
    <xf numFmtId="0" fontId="0" fillId="0" borderId="15" xfId="0" applyFill="1" applyBorder="1"/>
    <xf numFmtId="0" fontId="2" fillId="5" borderId="0" xfId="1" applyFont="1" applyFill="1" applyBorder="1"/>
    <xf numFmtId="0" fontId="0" fillId="5" borderId="0" xfId="0" applyFill="1"/>
    <xf numFmtId="0" fontId="2" fillId="4" borderId="0" xfId="1" applyFont="1" applyFill="1" applyBorder="1"/>
    <xf numFmtId="0" fontId="0" fillId="4" borderId="0" xfId="0" applyFill="1"/>
    <xf numFmtId="0" fontId="2" fillId="6" borderId="0" xfId="1" applyFont="1" applyFill="1" applyBorder="1"/>
    <xf numFmtId="0" fontId="0" fillId="6" borderId="0" xfId="0" applyFill="1"/>
    <xf numFmtId="0" fontId="2" fillId="6" borderId="0" xfId="1" applyFont="1" applyFill="1" applyBorder="1" applyAlignme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0" fillId="0" borderId="5" xfId="0" applyFill="1" applyBorder="1"/>
    <xf numFmtId="0" fontId="0" fillId="0" borderId="9" xfId="0" applyBorder="1"/>
    <xf numFmtId="0" fontId="0" fillId="0" borderId="1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Fill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4" fontId="3" fillId="2" borderId="14" xfId="1" applyNumberFormat="1" applyFont="1" applyFill="1" applyBorder="1" applyProtection="1">
      <protection locked="0"/>
    </xf>
    <xf numFmtId="0" fontId="6" fillId="0" borderId="3" xfId="1" applyFont="1" applyBorder="1" applyAlignment="1">
      <alignment horizontal="center"/>
    </xf>
    <xf numFmtId="0" fontId="2" fillId="0" borderId="0" xfId="1"/>
    <xf numFmtId="0" fontId="2" fillId="0" borderId="0" xfId="1" applyFill="1" applyBorder="1"/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2" borderId="6" xfId="1" applyFont="1" applyFill="1" applyBorder="1" applyAlignment="1" applyProtection="1">
      <alignment horizontal="center" vertical="center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0</xdr:colOff>
      <xdr:row>9</xdr:row>
      <xdr:rowOff>0</xdr:rowOff>
    </xdr:to>
    <xdr:grpSp>
      <xdr:nvGrpSpPr>
        <xdr:cNvPr id="2" name="Gruppieren 1"/>
        <xdr:cNvGrpSpPr/>
      </xdr:nvGrpSpPr>
      <xdr:grpSpPr>
        <a:xfrm>
          <a:off x="0" y="47625"/>
          <a:ext cx="1524000" cy="1409700"/>
          <a:chOff x="0" y="0"/>
          <a:chExt cx="1590675" cy="1295401"/>
        </a:xfrm>
      </xdr:grpSpPr>
      <xdr:sp macro="" textlink="">
        <xdr:nvSpPr>
          <xdr:cNvPr id="3" name="Rechteck 2"/>
          <xdr:cNvSpPr/>
        </xdr:nvSpPr>
        <xdr:spPr>
          <a:xfrm>
            <a:off x="0" y="1"/>
            <a:ext cx="1590675" cy="129540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590675" cy="1272541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0</xdr:colOff>
      <xdr:row>9</xdr:row>
      <xdr:rowOff>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0"/>
          <a:ext cx="1524000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tabSelected="1" workbookViewId="0">
      <selection activeCell="Q30" sqref="Q30"/>
    </sheetView>
  </sheetViews>
  <sheetFormatPr baseColWidth="10" defaultRowHeight="15" x14ac:dyDescent="0.25"/>
  <cols>
    <col min="1" max="1" width="11.42578125" customWidth="1"/>
    <col min="13" max="16" width="4" hidden="1" customWidth="1"/>
  </cols>
  <sheetData>
    <row r="1" spans="1:10" ht="12.75" customHeight="1" x14ac:dyDescent="0.25">
      <c r="A1" s="1"/>
      <c r="B1" s="1"/>
      <c r="C1" s="13" t="s">
        <v>51</v>
      </c>
      <c r="D1" s="14"/>
      <c r="E1" s="14"/>
      <c r="F1" s="14"/>
      <c r="G1" s="14"/>
      <c r="H1" s="14"/>
      <c r="I1" s="14"/>
      <c r="J1" s="14"/>
    </row>
    <row r="2" spans="1:10" ht="12.75" customHeight="1" x14ac:dyDescent="0.25">
      <c r="A2" s="1"/>
      <c r="B2" s="1"/>
      <c r="C2" s="14"/>
      <c r="D2" s="14"/>
      <c r="E2" s="14"/>
      <c r="F2" s="14"/>
      <c r="G2" s="14"/>
      <c r="H2" s="14"/>
      <c r="I2" s="14"/>
      <c r="J2" s="14"/>
    </row>
    <row r="3" spans="1:10" ht="12.75" customHeight="1" x14ac:dyDescent="0.25">
      <c r="A3" s="1"/>
      <c r="B3" s="1"/>
      <c r="C3" s="14"/>
      <c r="D3" s="14"/>
      <c r="E3" s="14"/>
      <c r="F3" s="14"/>
      <c r="G3" s="14"/>
      <c r="H3" s="14"/>
      <c r="I3" s="14"/>
      <c r="J3" s="14"/>
    </row>
    <row r="4" spans="1:10" ht="12.75" customHeight="1" x14ac:dyDescent="0.25">
      <c r="A4" s="1"/>
      <c r="B4" s="1"/>
      <c r="C4" s="14"/>
      <c r="D4" s="14"/>
      <c r="E4" s="14"/>
      <c r="F4" s="14"/>
      <c r="G4" s="14"/>
      <c r="H4" s="14"/>
      <c r="I4" s="14"/>
      <c r="J4" s="14"/>
    </row>
    <row r="5" spans="1:10" ht="12.75" customHeight="1" x14ac:dyDescent="0.25">
      <c r="A5" s="1"/>
      <c r="B5" s="1"/>
      <c r="C5" s="14"/>
      <c r="D5" s="14"/>
      <c r="E5" s="14"/>
      <c r="F5" s="14"/>
      <c r="G5" s="14"/>
      <c r="H5" s="14"/>
      <c r="I5" s="14"/>
      <c r="J5" s="14"/>
    </row>
    <row r="6" spans="1:10" ht="12.75" customHeight="1" x14ac:dyDescent="0.25">
      <c r="A6" s="1"/>
      <c r="B6" s="1"/>
      <c r="C6" s="14"/>
      <c r="D6" s="14"/>
      <c r="E6" s="14"/>
      <c r="F6" s="14"/>
      <c r="G6" s="14"/>
      <c r="H6" s="14"/>
      <c r="I6" s="14"/>
      <c r="J6" s="14"/>
    </row>
    <row r="7" spans="1:10" ht="12.75" customHeight="1" x14ac:dyDescent="0.25">
      <c r="A7" s="1"/>
      <c r="B7" s="1"/>
      <c r="C7" s="14"/>
      <c r="D7" s="14"/>
      <c r="E7" s="14"/>
      <c r="F7" s="14"/>
      <c r="G7" s="14"/>
      <c r="H7" s="14"/>
      <c r="I7" s="14"/>
      <c r="J7" s="14"/>
    </row>
    <row r="8" spans="1:10" ht="12.75" customHeight="1" x14ac:dyDescent="0.25">
      <c r="A8" s="1"/>
      <c r="B8" s="1"/>
      <c r="C8" s="14"/>
      <c r="D8" s="14"/>
      <c r="E8" s="14"/>
      <c r="F8" s="14"/>
      <c r="G8" s="14"/>
      <c r="H8" s="14"/>
      <c r="I8" s="14"/>
      <c r="J8" s="14"/>
    </row>
    <row r="9" spans="1:10" ht="12.75" customHeight="1" x14ac:dyDescent="0.25">
      <c r="A9" s="1"/>
      <c r="B9" s="1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12" t="s">
        <v>0</v>
      </c>
      <c r="B10" s="12"/>
      <c r="C10" s="1"/>
      <c r="D10" s="1"/>
      <c r="E10" s="2" t="s">
        <v>1</v>
      </c>
      <c r="F10" s="1"/>
      <c r="G10" s="1"/>
      <c r="H10" s="1"/>
      <c r="I10" s="1"/>
      <c r="J10" s="1"/>
    </row>
    <row r="11" spans="1:10" x14ac:dyDescent="0.25">
      <c r="A11" s="15" t="s">
        <v>2</v>
      </c>
      <c r="B11" s="15"/>
      <c r="C11" s="11">
        <v>200</v>
      </c>
      <c r="D11" s="1"/>
      <c r="E11" s="1" t="s">
        <v>73</v>
      </c>
      <c r="F11" s="1"/>
      <c r="G11" s="1"/>
      <c r="H11" s="1"/>
      <c r="I11" s="1"/>
      <c r="J11" s="1"/>
    </row>
    <row r="12" spans="1:10" x14ac:dyDescent="0.25">
      <c r="A12" s="33" t="s">
        <v>3</v>
      </c>
      <c r="B12" s="33"/>
      <c r="C12" s="11">
        <v>125</v>
      </c>
      <c r="D12" s="1"/>
      <c r="E12" s="1" t="s">
        <v>74</v>
      </c>
      <c r="F12" s="1"/>
      <c r="G12" s="1"/>
      <c r="H12" s="1"/>
      <c r="I12" s="1"/>
      <c r="J12" s="1"/>
    </row>
    <row r="13" spans="1:10" x14ac:dyDescent="0.25">
      <c r="A13" s="15" t="s">
        <v>4</v>
      </c>
      <c r="B13" s="15"/>
      <c r="C13" s="11">
        <v>200</v>
      </c>
      <c r="D13" s="1"/>
      <c r="E13" s="1" t="s">
        <v>75</v>
      </c>
      <c r="F13" s="1"/>
      <c r="G13" s="1"/>
      <c r="H13" s="1"/>
      <c r="I13" s="1"/>
      <c r="J13" s="1"/>
    </row>
    <row r="14" spans="1:10" x14ac:dyDescent="0.25">
      <c r="D14" s="1"/>
      <c r="E14" s="1" t="s">
        <v>5</v>
      </c>
      <c r="F14" s="1"/>
      <c r="G14" s="1"/>
      <c r="H14" s="1"/>
      <c r="I14" s="1"/>
      <c r="J14" s="1"/>
    </row>
    <row r="15" spans="1:10" x14ac:dyDescent="0.25">
      <c r="D15" s="1"/>
      <c r="E15" s="1" t="s">
        <v>85</v>
      </c>
      <c r="F15" s="1"/>
      <c r="G15" s="1"/>
      <c r="H15" s="1"/>
      <c r="I15" s="1"/>
      <c r="J15" s="1"/>
    </row>
    <row r="16" spans="1:10" x14ac:dyDescent="0.25">
      <c r="E16" s="9" t="s">
        <v>86</v>
      </c>
    </row>
    <row r="17" spans="1:17" x14ac:dyDescent="0.25">
      <c r="A17" s="10" t="s">
        <v>38</v>
      </c>
      <c r="B17" s="10"/>
      <c r="C17" s="10"/>
      <c r="D17" s="10"/>
      <c r="E17" s="10" t="s">
        <v>87</v>
      </c>
      <c r="K17" s="24"/>
      <c r="L17" s="24"/>
      <c r="M17" s="16"/>
    </row>
    <row r="18" spans="1:17" x14ac:dyDescent="0.25">
      <c r="A18" s="6" t="s">
        <v>40</v>
      </c>
      <c r="B18" s="4"/>
      <c r="C18" s="4"/>
      <c r="D18" s="4"/>
      <c r="E18" s="6"/>
      <c r="K18" s="24"/>
      <c r="L18" s="27"/>
      <c r="O18" s="10"/>
    </row>
    <row r="19" spans="1:17" x14ac:dyDescent="0.25">
      <c r="A19" s="4" t="s">
        <v>39</v>
      </c>
      <c r="B19" s="4"/>
      <c r="C19" s="68">
        <v>43939</v>
      </c>
      <c r="D19" s="4"/>
      <c r="E19" s="6"/>
      <c r="K19" s="24"/>
      <c r="L19" s="10"/>
      <c r="M19" s="10"/>
      <c r="N19" s="10"/>
      <c r="O19" s="10"/>
    </row>
    <row r="20" spans="1:17" x14ac:dyDescent="0.25">
      <c r="A20" s="4"/>
      <c r="B20" s="4"/>
      <c r="C20" s="4"/>
      <c r="D20" s="4"/>
      <c r="E20" s="8"/>
      <c r="G20" s="27" t="s">
        <v>76</v>
      </c>
      <c r="K20" s="24"/>
      <c r="L20" s="27" t="s">
        <v>49</v>
      </c>
    </row>
    <row r="21" spans="1:17" x14ac:dyDescent="0.25">
      <c r="A21" s="4" t="s">
        <v>13</v>
      </c>
      <c r="B21" s="4"/>
      <c r="C21" s="28">
        <f>C19-7*16-WEEKDAY(C19)+1</f>
        <v>43821</v>
      </c>
      <c r="D21" s="30" t="s">
        <v>42</v>
      </c>
      <c r="E21" s="29">
        <f>C21+6</f>
        <v>43827</v>
      </c>
      <c r="G21" s="45" t="s">
        <v>13</v>
      </c>
      <c r="H21" s="45" t="s">
        <v>17</v>
      </c>
      <c r="I21" s="45" t="s">
        <v>34</v>
      </c>
      <c r="J21" s="45" t="s">
        <v>88</v>
      </c>
      <c r="K21" s="24"/>
      <c r="L21" s="10"/>
      <c r="M21" s="10">
        <v>150</v>
      </c>
      <c r="N21" s="10">
        <v>200</v>
      </c>
      <c r="O21" s="10">
        <v>250</v>
      </c>
      <c r="P21" s="25"/>
      <c r="Q21" s="17" t="s">
        <v>50</v>
      </c>
    </row>
    <row r="22" spans="1:17" x14ac:dyDescent="0.25">
      <c r="A22" s="25" t="s">
        <v>14</v>
      </c>
      <c r="B22" s="10"/>
      <c r="C22" s="31">
        <f>C21+7</f>
        <v>43828</v>
      </c>
      <c r="D22" s="30" t="s">
        <v>42</v>
      </c>
      <c r="E22" s="29">
        <f t="shared" ref="E22:E37" si="0">C22+6</f>
        <v>43834</v>
      </c>
      <c r="G22" s="45" t="s">
        <v>14</v>
      </c>
      <c r="H22" s="45" t="s">
        <v>17</v>
      </c>
      <c r="I22" s="45" t="s">
        <v>35</v>
      </c>
      <c r="J22" s="46"/>
      <c r="K22" s="24"/>
      <c r="L22" s="4" t="s">
        <v>56</v>
      </c>
      <c r="M22" s="10">
        <v>2.5</v>
      </c>
      <c r="N22" s="10">
        <v>5</v>
      </c>
      <c r="O22" s="10">
        <v>7.5</v>
      </c>
      <c r="P22" s="32">
        <v>10</v>
      </c>
      <c r="Q22">
        <f>IF(C11&lt;M21,M22,IF(C11&lt;N21,N22,IF(C11&lt;O21,O22,P22)))</f>
        <v>7.5</v>
      </c>
    </row>
    <row r="23" spans="1:17" x14ac:dyDescent="0.25">
      <c r="A23" s="10" t="s">
        <v>15</v>
      </c>
      <c r="B23" s="10"/>
      <c r="C23" s="31">
        <f>C22+7</f>
        <v>43835</v>
      </c>
      <c r="D23" s="30" t="s">
        <v>42</v>
      </c>
      <c r="E23" s="29">
        <f t="shared" si="0"/>
        <v>43841</v>
      </c>
      <c r="G23" s="45" t="s">
        <v>15</v>
      </c>
      <c r="H23" s="45" t="s">
        <v>17</v>
      </c>
      <c r="I23" s="45" t="s">
        <v>33</v>
      </c>
      <c r="J23" s="46"/>
      <c r="K23" s="24"/>
      <c r="L23" s="10"/>
      <c r="M23" s="10"/>
      <c r="N23" s="10"/>
      <c r="O23" s="4"/>
    </row>
    <row r="24" spans="1:17" x14ac:dyDescent="0.25">
      <c r="A24" s="25" t="s">
        <v>16</v>
      </c>
      <c r="B24" s="10"/>
      <c r="C24" s="31">
        <f>C23+7</f>
        <v>43842</v>
      </c>
      <c r="D24" s="30" t="s">
        <v>42</v>
      </c>
      <c r="E24" s="29">
        <f t="shared" si="0"/>
        <v>43848</v>
      </c>
      <c r="G24" s="45" t="s">
        <v>16</v>
      </c>
      <c r="H24" s="45" t="s">
        <v>17</v>
      </c>
      <c r="I24" s="45" t="s">
        <v>36</v>
      </c>
      <c r="J24" s="46"/>
      <c r="K24" s="24"/>
      <c r="L24" s="10"/>
      <c r="M24" s="10">
        <v>50</v>
      </c>
      <c r="N24" s="10">
        <v>100</v>
      </c>
      <c r="O24" s="10">
        <v>150</v>
      </c>
      <c r="P24" s="25"/>
    </row>
    <row r="25" spans="1:17" x14ac:dyDescent="0.25">
      <c r="A25" s="10" t="s">
        <v>18</v>
      </c>
      <c r="B25" s="10"/>
      <c r="C25" s="31">
        <f>C24+7</f>
        <v>43849</v>
      </c>
      <c r="D25" s="30" t="s">
        <v>42</v>
      </c>
      <c r="E25" s="29">
        <f t="shared" si="0"/>
        <v>43855</v>
      </c>
      <c r="G25" s="45" t="s">
        <v>18</v>
      </c>
      <c r="H25" s="45" t="s">
        <v>30</v>
      </c>
      <c r="I25" s="45" t="s">
        <v>34</v>
      </c>
      <c r="J25" s="46"/>
      <c r="K25" s="24"/>
      <c r="L25" s="4" t="s">
        <v>55</v>
      </c>
      <c r="M25" s="10">
        <v>0</v>
      </c>
      <c r="N25" s="10">
        <v>2.5</v>
      </c>
      <c r="O25" s="10">
        <v>5</v>
      </c>
      <c r="P25" s="32">
        <v>7.5</v>
      </c>
      <c r="Q25">
        <f>IF(C12&lt;M24,M25,IF(C12&lt;N24,N25,IF(C12&lt;O24,O25,P25)))</f>
        <v>5</v>
      </c>
    </row>
    <row r="26" spans="1:17" x14ac:dyDescent="0.25">
      <c r="A26" s="25" t="s">
        <v>19</v>
      </c>
      <c r="B26" s="10"/>
      <c r="C26" s="31">
        <f>C25+7</f>
        <v>43856</v>
      </c>
      <c r="D26" s="30" t="s">
        <v>42</v>
      </c>
      <c r="E26" s="29">
        <f t="shared" si="0"/>
        <v>43862</v>
      </c>
      <c r="G26" s="45" t="s">
        <v>19</v>
      </c>
      <c r="H26" s="45" t="s">
        <v>30</v>
      </c>
      <c r="I26" s="45" t="s">
        <v>35</v>
      </c>
      <c r="J26" s="46"/>
      <c r="K26" s="24"/>
      <c r="L26" s="10"/>
      <c r="M26" s="10"/>
      <c r="N26" s="10"/>
      <c r="O26" s="4"/>
    </row>
    <row r="27" spans="1:17" x14ac:dyDescent="0.25">
      <c r="A27" s="10" t="s">
        <v>20</v>
      </c>
      <c r="B27" s="10"/>
      <c r="C27" s="31">
        <f>C26+7</f>
        <v>43863</v>
      </c>
      <c r="D27" s="30" t="s">
        <v>42</v>
      </c>
      <c r="E27" s="29">
        <f t="shared" si="0"/>
        <v>43869</v>
      </c>
      <c r="G27" s="45" t="s">
        <v>20</v>
      </c>
      <c r="H27" s="45" t="s">
        <v>30</v>
      </c>
      <c r="I27" s="45" t="s">
        <v>33</v>
      </c>
      <c r="J27" s="46"/>
      <c r="K27" s="24"/>
      <c r="L27" s="10"/>
      <c r="M27" s="10">
        <v>150</v>
      </c>
      <c r="N27" s="10">
        <v>200</v>
      </c>
      <c r="O27" s="10">
        <v>250</v>
      </c>
      <c r="P27" s="25"/>
    </row>
    <row r="28" spans="1:17" x14ac:dyDescent="0.25">
      <c r="A28" s="25" t="s">
        <v>21</v>
      </c>
      <c r="B28" s="10"/>
      <c r="C28" s="31">
        <f>C27+7</f>
        <v>43870</v>
      </c>
      <c r="D28" s="30" t="s">
        <v>42</v>
      </c>
      <c r="E28" s="29">
        <f t="shared" si="0"/>
        <v>43876</v>
      </c>
      <c r="G28" s="45" t="s">
        <v>21</v>
      </c>
      <c r="H28" s="45" t="s">
        <v>30</v>
      </c>
      <c r="I28" s="45" t="s">
        <v>36</v>
      </c>
      <c r="J28" s="46"/>
      <c r="K28" s="24"/>
      <c r="L28" s="4" t="s">
        <v>54</v>
      </c>
      <c r="M28" s="10">
        <v>2.5</v>
      </c>
      <c r="N28" s="10">
        <v>5</v>
      </c>
      <c r="O28" s="10">
        <v>7.5</v>
      </c>
      <c r="P28" s="32">
        <v>10</v>
      </c>
      <c r="Q28">
        <f>IF(C13&lt;M27,M28,IF(C13&lt;N27,N28,IF(C13&lt;O27,O28,P28)))</f>
        <v>7.5</v>
      </c>
    </row>
    <row r="29" spans="1:17" x14ac:dyDescent="0.25">
      <c r="A29" s="10" t="s">
        <v>22</v>
      </c>
      <c r="B29" s="10"/>
      <c r="C29" s="31">
        <f>C28+7</f>
        <v>43877</v>
      </c>
      <c r="D29" s="30" t="s">
        <v>42</v>
      </c>
      <c r="E29" s="29">
        <f t="shared" si="0"/>
        <v>43883</v>
      </c>
      <c r="G29" s="47" t="s">
        <v>22</v>
      </c>
      <c r="H29" s="47" t="s">
        <v>31</v>
      </c>
      <c r="I29" s="47" t="s">
        <v>34</v>
      </c>
      <c r="J29" s="47" t="s">
        <v>52</v>
      </c>
      <c r="K29" s="24"/>
      <c r="L29" s="10"/>
      <c r="M29" s="10"/>
      <c r="N29" s="10"/>
      <c r="O29" s="6"/>
    </row>
    <row r="30" spans="1:17" x14ac:dyDescent="0.25">
      <c r="A30" s="25" t="s">
        <v>23</v>
      </c>
      <c r="B30" s="10"/>
      <c r="C30" s="31">
        <f>C29+7</f>
        <v>43884</v>
      </c>
      <c r="D30" s="30" t="s">
        <v>42</v>
      </c>
      <c r="E30" s="29">
        <f t="shared" si="0"/>
        <v>43890</v>
      </c>
      <c r="G30" s="47" t="s">
        <v>23</v>
      </c>
      <c r="H30" s="47" t="s">
        <v>31</v>
      </c>
      <c r="I30" s="47" t="s">
        <v>35</v>
      </c>
      <c r="J30" s="48"/>
      <c r="K30" s="24"/>
      <c r="L30" s="10"/>
      <c r="M30" s="10"/>
      <c r="N30" s="10"/>
      <c r="O30" s="4"/>
    </row>
    <row r="31" spans="1:17" x14ac:dyDescent="0.25">
      <c r="A31" s="10" t="s">
        <v>24</v>
      </c>
      <c r="B31" s="10"/>
      <c r="C31" s="31">
        <f>C30+7</f>
        <v>43891</v>
      </c>
      <c r="D31" s="30" t="s">
        <v>42</v>
      </c>
      <c r="E31" s="29">
        <f t="shared" si="0"/>
        <v>43897</v>
      </c>
      <c r="G31" s="47" t="s">
        <v>24</v>
      </c>
      <c r="H31" s="47" t="s">
        <v>31</v>
      </c>
      <c r="I31" s="47" t="s">
        <v>33</v>
      </c>
      <c r="J31" s="48"/>
      <c r="K31" s="24"/>
      <c r="L31" s="10"/>
      <c r="M31" s="10"/>
      <c r="N31" s="10"/>
      <c r="O31" s="4"/>
    </row>
    <row r="32" spans="1:17" x14ac:dyDescent="0.25">
      <c r="A32" s="25" t="s">
        <v>25</v>
      </c>
      <c r="B32" s="10"/>
      <c r="C32" s="31">
        <f>C31+7</f>
        <v>43898</v>
      </c>
      <c r="D32" s="30" t="s">
        <v>42</v>
      </c>
      <c r="E32" s="29">
        <f t="shared" si="0"/>
        <v>43904</v>
      </c>
      <c r="G32" s="47" t="s">
        <v>25</v>
      </c>
      <c r="H32" s="47" t="s">
        <v>31</v>
      </c>
      <c r="I32" s="47" t="s">
        <v>36</v>
      </c>
      <c r="J32" s="48"/>
      <c r="K32" s="24"/>
      <c r="L32" s="10"/>
      <c r="M32" s="10"/>
      <c r="N32" s="10"/>
      <c r="O32" s="4"/>
    </row>
    <row r="33" spans="1:15" x14ac:dyDescent="0.25">
      <c r="A33" s="10" t="s">
        <v>26</v>
      </c>
      <c r="B33" s="10"/>
      <c r="C33" s="31">
        <f>C32+7</f>
        <v>43905</v>
      </c>
      <c r="D33" s="30" t="s">
        <v>42</v>
      </c>
      <c r="E33" s="29">
        <f t="shared" si="0"/>
        <v>43911</v>
      </c>
      <c r="G33" s="49" t="s">
        <v>26</v>
      </c>
      <c r="H33" s="49" t="s">
        <v>32</v>
      </c>
      <c r="I33" s="49" t="s">
        <v>34</v>
      </c>
      <c r="J33" s="49" t="s">
        <v>53</v>
      </c>
      <c r="K33" s="24"/>
      <c r="L33" s="10"/>
      <c r="M33" s="10"/>
      <c r="N33" s="10"/>
      <c r="O33" s="6"/>
    </row>
    <row r="34" spans="1:15" x14ac:dyDescent="0.25">
      <c r="A34" s="25" t="s">
        <v>27</v>
      </c>
      <c r="B34" s="24"/>
      <c r="C34" s="31">
        <f>C33+7</f>
        <v>43912</v>
      </c>
      <c r="D34" s="30" t="s">
        <v>42</v>
      </c>
      <c r="E34" s="29">
        <f t="shared" si="0"/>
        <v>43918</v>
      </c>
      <c r="G34" s="49" t="s">
        <v>27</v>
      </c>
      <c r="H34" s="49" t="s">
        <v>32</v>
      </c>
      <c r="I34" s="49" t="s">
        <v>35</v>
      </c>
      <c r="J34" s="50"/>
      <c r="K34" s="24"/>
      <c r="L34" s="10"/>
      <c r="M34" s="10"/>
      <c r="N34" s="10"/>
      <c r="O34" s="6"/>
    </row>
    <row r="35" spans="1:15" x14ac:dyDescent="0.25">
      <c r="A35" s="10" t="s">
        <v>28</v>
      </c>
      <c r="B35" s="10"/>
      <c r="C35" s="31">
        <f>C34+7</f>
        <v>43919</v>
      </c>
      <c r="D35" s="30" t="s">
        <v>42</v>
      </c>
      <c r="E35" s="29">
        <f t="shared" si="0"/>
        <v>43925</v>
      </c>
      <c r="G35" s="49" t="s">
        <v>28</v>
      </c>
      <c r="H35" s="49" t="s">
        <v>32</v>
      </c>
      <c r="I35" s="49" t="s">
        <v>33</v>
      </c>
      <c r="J35" s="50"/>
      <c r="K35" s="24"/>
      <c r="L35" s="10"/>
      <c r="M35" s="26"/>
      <c r="N35" s="10"/>
      <c r="O35" s="24"/>
    </row>
    <row r="36" spans="1:15" x14ac:dyDescent="0.25">
      <c r="A36" s="25" t="s">
        <v>29</v>
      </c>
      <c r="B36" s="10"/>
      <c r="C36" s="31">
        <f>C35+7</f>
        <v>43926</v>
      </c>
      <c r="D36" s="30" t="s">
        <v>42</v>
      </c>
      <c r="E36" s="29">
        <f t="shared" si="0"/>
        <v>43932</v>
      </c>
      <c r="G36" s="49" t="s">
        <v>29</v>
      </c>
      <c r="H36" s="49" t="s">
        <v>32</v>
      </c>
      <c r="I36" s="49" t="s">
        <v>36</v>
      </c>
      <c r="J36" s="50"/>
      <c r="K36" s="24"/>
      <c r="L36" s="24"/>
      <c r="M36" s="16"/>
    </row>
    <row r="37" spans="1:15" x14ac:dyDescent="0.25">
      <c r="A37" s="10" t="s">
        <v>41</v>
      </c>
      <c r="B37" s="24"/>
      <c r="C37" s="31">
        <f>C36+7</f>
        <v>43933</v>
      </c>
      <c r="D37" s="30" t="s">
        <v>42</v>
      </c>
      <c r="E37" s="29">
        <f t="shared" si="0"/>
        <v>43939</v>
      </c>
      <c r="G37" s="49" t="s">
        <v>37</v>
      </c>
      <c r="H37" s="51"/>
      <c r="I37" s="49"/>
      <c r="J37" s="50"/>
      <c r="K37" s="24"/>
      <c r="L37" s="24"/>
      <c r="M37" s="16"/>
    </row>
    <row r="38" spans="1:15" x14ac:dyDescent="0.25">
      <c r="A38" s="18"/>
      <c r="B38" s="10"/>
      <c r="C38" s="10"/>
      <c r="D38" s="10"/>
      <c r="E38" s="10"/>
      <c r="F38" s="10"/>
      <c r="G38" s="10"/>
      <c r="H38" s="31"/>
      <c r="I38" s="10"/>
      <c r="J38" s="10"/>
      <c r="K38" s="24"/>
      <c r="L38" s="24"/>
      <c r="M38" s="16"/>
    </row>
    <row r="39" spans="1:15" x14ac:dyDescent="0.25">
      <c r="A39" s="10"/>
      <c r="B39" s="10"/>
      <c r="C39" s="10"/>
      <c r="D39" s="10"/>
      <c r="E39" s="10"/>
      <c r="F39" s="10"/>
      <c r="G39" s="10"/>
      <c r="H39" s="28"/>
      <c r="I39" s="10"/>
      <c r="J39" s="10"/>
      <c r="K39" s="24"/>
      <c r="L39" s="24"/>
      <c r="M39" s="16"/>
    </row>
    <row r="40" spans="1:15" x14ac:dyDescent="0.25">
      <c r="A40" s="10"/>
      <c r="B40" s="10"/>
      <c r="C40" s="10"/>
      <c r="D40" s="10"/>
      <c r="E40" s="10"/>
      <c r="F40" s="10"/>
      <c r="G40" s="10"/>
      <c r="H40" s="28"/>
      <c r="I40" s="10"/>
      <c r="J40" s="10"/>
      <c r="K40" s="24"/>
      <c r="L40" s="24"/>
      <c r="M40" s="16"/>
    </row>
    <row r="41" spans="1:15" x14ac:dyDescent="0.25">
      <c r="A41" s="3"/>
      <c r="B41" s="3"/>
      <c r="C41" s="3"/>
      <c r="D41" s="3"/>
      <c r="E41" s="3"/>
      <c r="F41" s="3"/>
      <c r="G41" s="3"/>
      <c r="H41" s="28"/>
      <c r="I41" s="3"/>
      <c r="J41" s="3"/>
      <c r="K41" s="16"/>
      <c r="L41" s="16"/>
      <c r="M41" s="16"/>
    </row>
    <row r="42" spans="1:15" x14ac:dyDescent="0.25">
      <c r="A42" s="3"/>
      <c r="B42" s="3"/>
      <c r="C42" s="3"/>
      <c r="D42" s="3"/>
      <c r="E42" s="3"/>
      <c r="F42" s="3"/>
      <c r="G42" s="3"/>
      <c r="H42" s="28"/>
      <c r="I42" s="3"/>
      <c r="J42" s="3"/>
      <c r="K42" s="16"/>
      <c r="L42" s="16"/>
      <c r="M42" s="16"/>
    </row>
    <row r="43" spans="1:1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5" x14ac:dyDescent="0.25">
      <c r="A44" s="19"/>
      <c r="B44" s="19"/>
      <c r="C44" s="7"/>
      <c r="D44" s="3"/>
      <c r="E44" s="3"/>
      <c r="F44" s="3"/>
      <c r="G44" s="3"/>
      <c r="H44" s="3"/>
      <c r="I44" s="3"/>
      <c r="J44" s="3"/>
      <c r="K44" s="16"/>
      <c r="L44" s="16"/>
      <c r="M44" s="16"/>
    </row>
    <row r="45" spans="1:15" x14ac:dyDescent="0.25">
      <c r="A45" s="19"/>
      <c r="B45" s="19"/>
      <c r="C45" s="7"/>
      <c r="D45" s="3"/>
      <c r="E45" s="3"/>
      <c r="F45" s="3"/>
      <c r="G45" s="3"/>
      <c r="H45" s="3"/>
      <c r="I45" s="3"/>
      <c r="J45" s="3"/>
      <c r="K45" s="16"/>
      <c r="L45" s="16"/>
      <c r="M45" s="16"/>
    </row>
    <row r="46" spans="1:15" x14ac:dyDescent="0.25">
      <c r="A46" s="19"/>
      <c r="B46" s="19"/>
      <c r="C46" s="7"/>
      <c r="D46" s="3"/>
      <c r="E46" s="3"/>
      <c r="F46" s="3"/>
      <c r="G46" s="3"/>
      <c r="H46" s="3"/>
      <c r="I46" s="3"/>
      <c r="J46" s="3"/>
      <c r="K46" s="16"/>
      <c r="L46" s="16"/>
      <c r="M46" s="16"/>
    </row>
    <row r="47" spans="1:15" x14ac:dyDescent="0.25">
      <c r="A47" s="19"/>
      <c r="B47" s="19"/>
      <c r="C47" s="7"/>
      <c r="D47" s="3"/>
      <c r="E47" s="3"/>
      <c r="F47" s="3"/>
      <c r="G47" s="3"/>
      <c r="H47" s="3"/>
      <c r="I47" s="3"/>
      <c r="J47" s="3"/>
      <c r="K47" s="16"/>
      <c r="L47" s="16"/>
      <c r="M47" s="16"/>
    </row>
    <row r="48" spans="1:15" x14ac:dyDescent="0.25">
      <c r="A48" s="19"/>
      <c r="B48" s="19"/>
      <c r="C48" s="7"/>
      <c r="D48" s="3"/>
      <c r="E48" s="3"/>
      <c r="F48" s="3"/>
      <c r="G48" s="3"/>
      <c r="H48" s="3"/>
      <c r="I48" s="3"/>
      <c r="J48" s="3"/>
      <c r="K48" s="16"/>
      <c r="L48" s="16"/>
      <c r="M48" s="16"/>
    </row>
    <row r="49" spans="1:13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x14ac:dyDescent="0.25">
      <c r="A50" s="10"/>
      <c r="B50" s="3"/>
      <c r="C50" s="3"/>
      <c r="D50" s="3"/>
      <c r="E50" s="3"/>
      <c r="F50" s="3"/>
      <c r="G50" s="3"/>
      <c r="H50" s="16"/>
      <c r="I50" s="16"/>
      <c r="J50" s="16"/>
      <c r="K50" s="16"/>
      <c r="L50" s="16"/>
      <c r="M50" s="16"/>
    </row>
    <row r="51" spans="1:13" x14ac:dyDescent="0.25">
      <c r="A51" s="10"/>
      <c r="B51" s="3"/>
      <c r="C51" s="3"/>
      <c r="D51" s="3"/>
      <c r="E51" s="3"/>
      <c r="F51" s="3"/>
      <c r="G51" s="3"/>
      <c r="H51" s="16"/>
      <c r="I51" s="16"/>
      <c r="J51" s="16"/>
      <c r="K51" s="16"/>
      <c r="L51" s="16"/>
      <c r="M51" s="16"/>
    </row>
    <row r="52" spans="1:13" x14ac:dyDescent="0.25">
      <c r="A52" s="3"/>
      <c r="B52" s="3"/>
      <c r="C52" s="3"/>
      <c r="D52" s="3"/>
      <c r="E52" s="3"/>
      <c r="F52" s="3"/>
      <c r="G52" s="3"/>
      <c r="H52" s="16"/>
      <c r="I52" s="16"/>
      <c r="J52" s="16"/>
      <c r="K52" s="16"/>
      <c r="L52" s="16"/>
      <c r="M52" s="16"/>
    </row>
    <row r="53" spans="1:13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x14ac:dyDescent="0.25">
      <c r="A54" s="3"/>
      <c r="B54" s="3"/>
      <c r="C54" s="3"/>
      <c r="D54" s="3"/>
      <c r="E54" s="3"/>
      <c r="F54" s="3"/>
      <c r="G54" s="3"/>
      <c r="H54" s="16"/>
      <c r="I54" s="16"/>
      <c r="J54" s="16"/>
      <c r="K54" s="16"/>
      <c r="L54" s="16"/>
      <c r="M54" s="16"/>
    </row>
    <row r="55" spans="1:13" x14ac:dyDescent="0.25">
      <c r="A55" s="3"/>
      <c r="B55" s="3"/>
      <c r="C55" s="3"/>
      <c r="D55" s="3"/>
      <c r="E55" s="3"/>
      <c r="F55" s="3"/>
      <c r="G55" s="3"/>
      <c r="H55" s="16"/>
      <c r="I55" s="16"/>
      <c r="J55" s="16"/>
      <c r="K55" s="16"/>
      <c r="L55" s="16"/>
      <c r="M55" s="16"/>
    </row>
    <row r="56" spans="1:13" x14ac:dyDescent="0.25">
      <c r="A56" s="3"/>
      <c r="B56" s="3"/>
      <c r="C56" s="3"/>
      <c r="D56" s="20"/>
      <c r="E56" s="3"/>
      <c r="F56" s="3"/>
      <c r="G56" s="3"/>
      <c r="H56" s="16"/>
      <c r="I56" s="16"/>
      <c r="J56" s="16"/>
      <c r="K56" s="16"/>
      <c r="L56" s="16"/>
      <c r="M56" s="16"/>
    </row>
    <row r="57" spans="1:13" x14ac:dyDescent="0.25">
      <c r="A57" s="3"/>
      <c r="B57" s="3"/>
      <c r="C57" s="3"/>
      <c r="D57" s="20"/>
      <c r="E57" s="3"/>
      <c r="F57" s="3"/>
      <c r="G57" s="3"/>
      <c r="H57" s="16"/>
      <c r="I57" s="16"/>
      <c r="J57" s="16"/>
      <c r="K57" s="16"/>
      <c r="L57" s="16"/>
      <c r="M57" s="16"/>
    </row>
    <row r="58" spans="1:13" x14ac:dyDescent="0.25">
      <c r="A58" s="3"/>
      <c r="B58" s="3"/>
      <c r="C58" s="3"/>
      <c r="D58" s="20"/>
      <c r="E58" s="3"/>
      <c r="F58" s="3"/>
      <c r="G58" s="3"/>
      <c r="H58" s="16"/>
      <c r="I58" s="16"/>
      <c r="J58" s="16"/>
      <c r="K58" s="16"/>
      <c r="L58" s="16"/>
      <c r="M58" s="16"/>
    </row>
    <row r="59" spans="1:13" x14ac:dyDescent="0.25">
      <c r="A59" s="3"/>
      <c r="B59" s="3"/>
      <c r="C59" s="3"/>
      <c r="D59" s="20"/>
      <c r="E59" s="3"/>
      <c r="F59" s="3"/>
      <c r="G59" s="3"/>
      <c r="H59" s="16"/>
      <c r="I59" s="16"/>
      <c r="J59" s="16"/>
      <c r="K59" s="16"/>
      <c r="L59" s="16"/>
      <c r="M59" s="16"/>
    </row>
    <row r="60" spans="1:13" x14ac:dyDescent="0.25">
      <c r="A60" s="3"/>
      <c r="B60" s="3"/>
      <c r="C60" s="3"/>
      <c r="D60" s="20"/>
      <c r="E60" s="3"/>
      <c r="F60" s="3"/>
      <c r="G60" s="3"/>
      <c r="H60" s="16"/>
      <c r="I60" s="16"/>
      <c r="J60" s="16"/>
      <c r="K60" s="16"/>
      <c r="L60" s="16"/>
      <c r="M60" s="16"/>
    </row>
    <row r="61" spans="1:13" x14ac:dyDescent="0.25">
      <c r="A61" s="3"/>
      <c r="B61" s="3"/>
      <c r="C61" s="3"/>
      <c r="D61" s="3"/>
      <c r="E61" s="3"/>
      <c r="F61" s="3"/>
      <c r="G61" s="3"/>
      <c r="H61" s="16"/>
      <c r="I61" s="16"/>
      <c r="J61" s="16"/>
      <c r="K61" s="16"/>
      <c r="L61" s="16"/>
      <c r="M61" s="16"/>
    </row>
    <row r="62" spans="1:13" x14ac:dyDescent="0.25">
      <c r="A62" s="3"/>
      <c r="B62" s="3"/>
      <c r="C62" s="3"/>
      <c r="D62" s="3"/>
      <c r="E62" s="3"/>
      <c r="F62" s="3"/>
      <c r="G62" s="3"/>
      <c r="H62" s="16"/>
      <c r="I62" s="16"/>
      <c r="J62" s="16"/>
      <c r="K62" s="16"/>
      <c r="L62" s="16"/>
      <c r="M62" s="16"/>
    </row>
    <row r="63" spans="1:13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x14ac:dyDescent="0.25">
      <c r="A64" s="18"/>
      <c r="B64" s="3"/>
      <c r="C64" s="3"/>
      <c r="D64" s="3"/>
      <c r="E64" s="3"/>
      <c r="F64" s="3"/>
      <c r="G64" s="3"/>
      <c r="H64" s="16"/>
      <c r="I64" s="16"/>
      <c r="J64" s="16"/>
      <c r="K64" s="16"/>
      <c r="L64" s="16"/>
      <c r="M64" s="16"/>
    </row>
    <row r="65" spans="1:13" x14ac:dyDescent="0.25">
      <c r="A65" s="3"/>
      <c r="B65" s="3"/>
      <c r="C65" s="3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x14ac:dyDescent="0.25">
      <c r="A66" s="3"/>
      <c r="B66" s="3"/>
      <c r="C66" s="3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x14ac:dyDescent="0.25">
      <c r="A67" s="3"/>
      <c r="B67" s="3"/>
      <c r="C67" s="3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x14ac:dyDescent="0.25">
      <c r="A69" s="19"/>
      <c r="B69" s="19"/>
      <c r="C69" s="21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x14ac:dyDescent="0.25">
      <c r="A70" s="19"/>
      <c r="B70" s="19"/>
      <c r="C70" s="21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x14ac:dyDescent="0.25">
      <c r="A71" s="19"/>
      <c r="B71" s="19"/>
      <c r="C71" s="21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19"/>
      <c r="B72" s="19"/>
      <c r="C72" s="21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25">
      <c r="A73" s="19"/>
      <c r="B73" s="19"/>
      <c r="C73" s="21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x14ac:dyDescent="0.25">
      <c r="A74" s="5"/>
      <c r="B74" s="5"/>
      <c r="C74" s="21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5">
      <c r="A75" s="22"/>
      <c r="B75" s="5"/>
      <c r="C75" s="21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x14ac:dyDescent="0.25">
      <c r="A76" s="5"/>
      <c r="B76" s="5"/>
      <c r="C76" s="21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x14ac:dyDescent="0.25">
      <c r="A77" s="23"/>
      <c r="B77" s="5"/>
      <c r="C77" s="21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x14ac:dyDescent="0.25">
      <c r="A78" s="3"/>
      <c r="B78" s="3"/>
      <c r="C78" s="3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x14ac:dyDescent="0.25">
      <c r="A79" s="3"/>
      <c r="B79" s="3"/>
      <c r="C79" s="3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x14ac:dyDescent="0.25">
      <c r="A80" s="3"/>
      <c r="B80" s="3"/>
      <c r="C80" s="3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x14ac:dyDescent="0.25">
      <c r="A81" s="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x14ac:dyDescent="0.25">
      <c r="A82" s="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x14ac:dyDescent="0.25">
      <c r="A83" s="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x14ac:dyDescent="0.25">
      <c r="A85" s="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x14ac:dyDescent="0.25">
      <c r="A87" s="18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</sheetData>
  <sheetProtection algorithmName="SHA-512" hashValue="34zanQL0ptzQfOGJBlGN4neprn0rVYyjlctHdqJ2De6ycrHZCFxAr0I3VY7lDXCoO2iQ5u95EgUfMEp2zG3RkA==" saltValue="oWfWO6XTaBPEvXR6ad0zhg==" spinCount="100000" sheet="1" objects="1" scenarios="1"/>
  <mergeCells count="14">
    <mergeCell ref="A71:B71"/>
    <mergeCell ref="A72:B72"/>
    <mergeCell ref="A73:B73"/>
    <mergeCell ref="A70:B70"/>
    <mergeCell ref="A45:B45"/>
    <mergeCell ref="A47:B47"/>
    <mergeCell ref="A48:B48"/>
    <mergeCell ref="A10:B10"/>
    <mergeCell ref="C1:J9"/>
    <mergeCell ref="A46:B46"/>
    <mergeCell ref="A69:B69"/>
    <mergeCell ref="A11:B11"/>
    <mergeCell ref="A13:B13"/>
    <mergeCell ref="A44:B4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6"/>
  <sheetViews>
    <sheetView zoomScaleNormal="100" workbookViewId="0"/>
  </sheetViews>
  <sheetFormatPr baseColWidth="10" defaultRowHeight="15" x14ac:dyDescent="0.25"/>
  <cols>
    <col min="1" max="1" width="21.7109375" customWidth="1"/>
    <col min="2" max="2" width="48.28515625" bestFit="1" customWidth="1"/>
    <col min="3" max="6" width="8.7109375" customWidth="1"/>
  </cols>
  <sheetData>
    <row r="2" spans="1:6" x14ac:dyDescent="0.25">
      <c r="A2" s="27" t="str">
        <f>Info!A21&amp;", "&amp;DAY(Info!C21)&amp;"."&amp;MONTH(Info!C21)&amp;".-"&amp;DAY(Info!E21)&amp;"."&amp;MONTH(Info!E21)&amp;"."</f>
        <v>Woche 1, 22.12.-28.12.</v>
      </c>
      <c r="B2" s="27" t="s">
        <v>43</v>
      </c>
      <c r="C2" s="27" t="s">
        <v>44</v>
      </c>
      <c r="D2" s="27" t="s">
        <v>45</v>
      </c>
      <c r="E2" s="27" t="s">
        <v>46</v>
      </c>
      <c r="F2" s="27" t="s">
        <v>47</v>
      </c>
    </row>
    <row r="3" spans="1:6" x14ac:dyDescent="0.25">
      <c r="A3" s="34" t="s">
        <v>6</v>
      </c>
      <c r="B3" s="35" t="s">
        <v>63</v>
      </c>
      <c r="C3" s="35"/>
      <c r="D3" s="35">
        <f>D5-2*Info!Q$22</f>
        <v>105</v>
      </c>
      <c r="E3" s="35">
        <v>1</v>
      </c>
      <c r="F3" s="36">
        <v>10</v>
      </c>
    </row>
    <row r="4" spans="1:6" x14ac:dyDescent="0.25">
      <c r="A4" s="37"/>
      <c r="B4" s="16"/>
      <c r="C4" s="16"/>
      <c r="D4" s="16">
        <f>D5-Info!Q$22</f>
        <v>112.5</v>
      </c>
      <c r="E4" s="16">
        <v>1</v>
      </c>
      <c r="F4" s="38">
        <v>10</v>
      </c>
    </row>
    <row r="5" spans="1:6" x14ac:dyDescent="0.25">
      <c r="A5" s="37"/>
      <c r="B5" s="16"/>
      <c r="C5" s="16"/>
      <c r="D5" s="16">
        <f>CEILING(Info!C11*0.6,2.5)</f>
        <v>120</v>
      </c>
      <c r="E5" s="16">
        <v>1</v>
      </c>
      <c r="F5" s="38">
        <v>10</v>
      </c>
    </row>
    <row r="6" spans="1:6" x14ac:dyDescent="0.25">
      <c r="A6" s="37"/>
      <c r="B6" s="16"/>
      <c r="C6" s="16"/>
      <c r="D6" s="16">
        <f>D5-Info!Q$22</f>
        <v>112.5</v>
      </c>
      <c r="E6" s="16">
        <v>1</v>
      </c>
      <c r="F6" s="38">
        <v>10</v>
      </c>
    </row>
    <row r="7" spans="1:6" x14ac:dyDescent="0.25">
      <c r="A7" s="37"/>
      <c r="B7" s="16"/>
      <c r="C7" s="16"/>
      <c r="D7" s="16">
        <f>D5-2*Info!Q$22</f>
        <v>105</v>
      </c>
      <c r="E7" s="16">
        <v>1</v>
      </c>
      <c r="F7" s="38">
        <v>10</v>
      </c>
    </row>
    <row r="8" spans="1:6" x14ac:dyDescent="0.25">
      <c r="A8" s="37"/>
      <c r="B8" s="16" t="s">
        <v>59</v>
      </c>
      <c r="C8" s="16"/>
      <c r="D8" s="16">
        <f>CEILING(Info!C12*0.5,2.5)</f>
        <v>62.5</v>
      </c>
      <c r="E8" s="16">
        <v>5</v>
      </c>
      <c r="F8" s="38">
        <v>10</v>
      </c>
    </row>
    <row r="9" spans="1:6" x14ac:dyDescent="0.25">
      <c r="A9" s="37"/>
      <c r="B9" s="16" t="s">
        <v>57</v>
      </c>
      <c r="C9" s="16">
        <v>9</v>
      </c>
      <c r="D9" s="16"/>
      <c r="E9" s="16">
        <v>5</v>
      </c>
      <c r="F9" s="38">
        <v>10</v>
      </c>
    </row>
    <row r="10" spans="1:6" x14ac:dyDescent="0.25">
      <c r="A10" s="37"/>
      <c r="B10" s="16" t="s">
        <v>66</v>
      </c>
      <c r="C10" s="16">
        <v>9</v>
      </c>
      <c r="D10" s="16"/>
      <c r="E10" s="42">
        <v>4</v>
      </c>
      <c r="F10" s="38">
        <v>10</v>
      </c>
    </row>
    <row r="11" spans="1:6" x14ac:dyDescent="0.25">
      <c r="A11" s="39"/>
      <c r="B11" s="40" t="s">
        <v>58</v>
      </c>
      <c r="C11" s="40">
        <v>9</v>
      </c>
      <c r="D11" s="40"/>
      <c r="E11" s="40">
        <v>4</v>
      </c>
      <c r="F11" s="41">
        <v>10</v>
      </c>
    </row>
    <row r="12" spans="1:6" x14ac:dyDescent="0.25">
      <c r="A12" s="34" t="s">
        <v>8</v>
      </c>
      <c r="B12" s="43" t="s">
        <v>60</v>
      </c>
      <c r="C12" s="35"/>
      <c r="D12" s="35">
        <f>CEILING(Info!C12*0.4,2.5)</f>
        <v>50</v>
      </c>
      <c r="E12" s="43">
        <v>5</v>
      </c>
      <c r="F12" s="44">
        <v>10</v>
      </c>
    </row>
    <row r="13" spans="1:6" x14ac:dyDescent="0.25">
      <c r="A13" s="37"/>
      <c r="B13" s="16" t="s">
        <v>9</v>
      </c>
      <c r="C13" s="16"/>
      <c r="D13" s="16">
        <f>D15-2*Info!Q$22</f>
        <v>105</v>
      </c>
      <c r="E13" s="16">
        <v>1</v>
      </c>
      <c r="F13" s="38">
        <v>10</v>
      </c>
    </row>
    <row r="14" spans="1:6" x14ac:dyDescent="0.25">
      <c r="A14" s="37"/>
      <c r="B14" s="16"/>
      <c r="C14" s="16"/>
      <c r="D14" s="16">
        <f>D15-Info!Q$22</f>
        <v>112.5</v>
      </c>
      <c r="E14" s="16">
        <v>1</v>
      </c>
      <c r="F14" s="38">
        <v>10</v>
      </c>
    </row>
    <row r="15" spans="1:6" x14ac:dyDescent="0.25">
      <c r="A15" s="37"/>
      <c r="B15" s="16"/>
      <c r="C15" s="16"/>
      <c r="D15" s="16">
        <f>CEILING(Info!C13*0.6,2.5)</f>
        <v>120</v>
      </c>
      <c r="E15" s="16">
        <v>1</v>
      </c>
      <c r="F15" s="38">
        <v>10</v>
      </c>
    </row>
    <row r="16" spans="1:6" x14ac:dyDescent="0.25">
      <c r="A16" s="37"/>
      <c r="B16" s="16"/>
      <c r="C16" s="16"/>
      <c r="D16" s="16">
        <f>D15-Info!Q$22</f>
        <v>112.5</v>
      </c>
      <c r="E16" s="16">
        <v>1</v>
      </c>
      <c r="F16" s="38">
        <v>10</v>
      </c>
    </row>
    <row r="17" spans="1:6" x14ac:dyDescent="0.25">
      <c r="A17" s="37"/>
      <c r="B17" s="16"/>
      <c r="C17" s="16"/>
      <c r="D17" s="16">
        <f>D15-2*Info!Q$22</f>
        <v>105</v>
      </c>
      <c r="E17" s="16">
        <v>1</v>
      </c>
      <c r="F17" s="38">
        <v>10</v>
      </c>
    </row>
    <row r="18" spans="1:6" x14ac:dyDescent="0.25">
      <c r="A18" s="37"/>
      <c r="B18" s="16" t="s">
        <v>61</v>
      </c>
      <c r="C18" s="16">
        <v>9</v>
      </c>
      <c r="D18" s="16"/>
      <c r="E18" s="16">
        <v>5</v>
      </c>
      <c r="F18" s="38">
        <v>10</v>
      </c>
    </row>
    <row r="19" spans="1:6" x14ac:dyDescent="0.25">
      <c r="A19" s="37"/>
      <c r="B19" s="16" t="s">
        <v>65</v>
      </c>
      <c r="C19" s="16">
        <v>9</v>
      </c>
      <c r="D19" s="16"/>
      <c r="E19" s="42">
        <v>4</v>
      </c>
      <c r="F19" s="38">
        <v>10</v>
      </c>
    </row>
    <row r="20" spans="1:6" x14ac:dyDescent="0.25">
      <c r="A20" s="39"/>
      <c r="B20" s="40" t="s">
        <v>11</v>
      </c>
      <c r="C20" s="40">
        <v>9</v>
      </c>
      <c r="D20" s="40"/>
      <c r="E20" s="40">
        <v>4</v>
      </c>
      <c r="F20" s="41">
        <v>10</v>
      </c>
    </row>
    <row r="21" spans="1:6" x14ac:dyDescent="0.25">
      <c r="A21" s="34" t="s">
        <v>12</v>
      </c>
      <c r="B21" s="35" t="s">
        <v>64</v>
      </c>
      <c r="C21" s="35"/>
      <c r="D21" s="35">
        <f>CEILING(Info!C11*0.5,2.5)</f>
        <v>100</v>
      </c>
      <c r="E21" s="43">
        <v>5</v>
      </c>
      <c r="F21" s="44">
        <v>6</v>
      </c>
    </row>
    <row r="22" spans="1:6" x14ac:dyDescent="0.25">
      <c r="A22" s="37"/>
      <c r="B22" s="16" t="s">
        <v>48</v>
      </c>
      <c r="C22" s="16"/>
      <c r="D22" s="16">
        <f>D24-2*Info!Q$25</f>
        <v>65</v>
      </c>
      <c r="E22" s="16">
        <v>1</v>
      </c>
      <c r="F22" s="38">
        <v>10</v>
      </c>
    </row>
    <row r="23" spans="1:6" x14ac:dyDescent="0.25">
      <c r="A23" s="37"/>
      <c r="B23" s="16"/>
      <c r="C23" s="16"/>
      <c r="D23" s="16">
        <f>D24-Info!Q$25</f>
        <v>70</v>
      </c>
      <c r="E23" s="16">
        <v>1</v>
      </c>
      <c r="F23" s="38">
        <v>10</v>
      </c>
    </row>
    <row r="24" spans="1:6" x14ac:dyDescent="0.25">
      <c r="A24" s="37"/>
      <c r="B24" s="16"/>
      <c r="C24" s="16"/>
      <c r="D24" s="16">
        <f>CEILING(Info!C12*0.6,2.5)</f>
        <v>75</v>
      </c>
      <c r="E24" s="16">
        <v>1</v>
      </c>
      <c r="F24" s="38">
        <v>10</v>
      </c>
    </row>
    <row r="25" spans="1:6" x14ac:dyDescent="0.25">
      <c r="A25" s="37"/>
      <c r="B25" s="16"/>
      <c r="C25" s="16"/>
      <c r="D25" s="16">
        <f>D24-Info!Q$25</f>
        <v>70</v>
      </c>
      <c r="E25" s="16">
        <v>1</v>
      </c>
      <c r="F25" s="38">
        <v>10</v>
      </c>
    </row>
    <row r="26" spans="1:6" x14ac:dyDescent="0.25">
      <c r="A26" s="37"/>
      <c r="B26" s="16"/>
      <c r="C26" s="16"/>
      <c r="D26" s="16">
        <f>D24-2*Info!Q$25</f>
        <v>65</v>
      </c>
      <c r="E26" s="16">
        <v>1</v>
      </c>
      <c r="F26" s="38">
        <v>10</v>
      </c>
    </row>
    <row r="27" spans="1:6" x14ac:dyDescent="0.25">
      <c r="A27" s="37"/>
      <c r="B27" s="16" t="s">
        <v>67</v>
      </c>
      <c r="C27" s="16">
        <v>9</v>
      </c>
      <c r="D27" s="16"/>
      <c r="E27" s="16">
        <v>4</v>
      </c>
      <c r="F27" s="38">
        <v>10</v>
      </c>
    </row>
    <row r="28" spans="1:6" x14ac:dyDescent="0.25">
      <c r="A28" s="37"/>
      <c r="B28" s="16" t="s">
        <v>68</v>
      </c>
      <c r="C28" s="16">
        <v>9</v>
      </c>
      <c r="D28" s="16"/>
      <c r="E28" s="16">
        <v>4</v>
      </c>
      <c r="F28" s="38">
        <v>10</v>
      </c>
    </row>
    <row r="29" spans="1:6" x14ac:dyDescent="0.25">
      <c r="A29" s="39"/>
      <c r="B29" s="40" t="s">
        <v>58</v>
      </c>
      <c r="C29" s="40">
        <v>9</v>
      </c>
      <c r="D29" s="40"/>
      <c r="E29" s="40">
        <v>4</v>
      </c>
      <c r="F29" s="41">
        <v>10</v>
      </c>
    </row>
    <row r="30" spans="1:6" x14ac:dyDescent="0.25">
      <c r="A30" s="34" t="s">
        <v>69</v>
      </c>
      <c r="B30" s="35" t="s">
        <v>70</v>
      </c>
      <c r="C30" s="35"/>
      <c r="D30" s="35">
        <f>CEILING(Info!C13*0.5,2.5)</f>
        <v>100</v>
      </c>
      <c r="E30" s="35">
        <v>5</v>
      </c>
      <c r="F30" s="36">
        <v>6</v>
      </c>
    </row>
    <row r="31" spans="1:6" x14ac:dyDescent="0.25">
      <c r="A31" s="37"/>
      <c r="B31" s="16" t="s">
        <v>10</v>
      </c>
      <c r="C31" s="16">
        <v>9</v>
      </c>
      <c r="D31" s="16"/>
      <c r="E31" s="16">
        <v>5</v>
      </c>
      <c r="F31" s="38">
        <v>10</v>
      </c>
    </row>
    <row r="32" spans="1:6" x14ac:dyDescent="0.25">
      <c r="A32" s="37"/>
      <c r="B32" s="16" t="s">
        <v>71</v>
      </c>
      <c r="C32" s="16">
        <v>9</v>
      </c>
      <c r="D32" s="16"/>
      <c r="E32" s="16">
        <v>5</v>
      </c>
      <c r="F32" s="38">
        <v>10</v>
      </c>
    </row>
    <row r="33" spans="1:6" x14ac:dyDescent="0.25">
      <c r="A33" s="37"/>
      <c r="B33" s="16" t="s">
        <v>66</v>
      </c>
      <c r="C33" s="16">
        <v>9</v>
      </c>
      <c r="D33" s="16"/>
      <c r="E33" s="16">
        <v>4</v>
      </c>
      <c r="F33" s="38">
        <v>10</v>
      </c>
    </row>
    <row r="34" spans="1:6" x14ac:dyDescent="0.25">
      <c r="A34" s="39"/>
      <c r="B34" s="40" t="s">
        <v>72</v>
      </c>
      <c r="C34" s="40">
        <v>9</v>
      </c>
      <c r="D34" s="40"/>
      <c r="E34" s="40">
        <v>4</v>
      </c>
      <c r="F34" s="41">
        <v>10</v>
      </c>
    </row>
    <row r="38" spans="1:6" x14ac:dyDescent="0.25">
      <c r="A38" s="27" t="str">
        <f>Info!A22&amp;", "&amp;DAY(Info!C22)&amp;"."&amp;MONTH(Info!C22)&amp;".-"&amp;DAY(Info!E22)&amp;"."&amp;MONTH(Info!E22)&amp;"."</f>
        <v>Woche 2, 29.12.-4.1.</v>
      </c>
      <c r="B38" s="27" t="s">
        <v>43</v>
      </c>
      <c r="C38" s="27" t="s">
        <v>44</v>
      </c>
      <c r="D38" s="27" t="s">
        <v>45</v>
      </c>
      <c r="E38" s="27" t="s">
        <v>46</v>
      </c>
      <c r="F38" s="27" t="s">
        <v>47</v>
      </c>
    </row>
    <row r="39" spans="1:6" x14ac:dyDescent="0.25">
      <c r="A39" s="34" t="s">
        <v>6</v>
      </c>
      <c r="B39" s="35" t="s">
        <v>63</v>
      </c>
      <c r="C39" s="35"/>
      <c r="D39" s="35">
        <f>D41-2*Info!Q$22</f>
        <v>110</v>
      </c>
      <c r="E39" s="35">
        <v>1</v>
      </c>
      <c r="F39" s="36">
        <v>10</v>
      </c>
    </row>
    <row r="40" spans="1:6" x14ac:dyDescent="0.25">
      <c r="A40" s="37"/>
      <c r="B40" s="16"/>
      <c r="C40" s="16"/>
      <c r="D40" s="16">
        <f>D41-Info!Q$22</f>
        <v>117.5</v>
      </c>
      <c r="E40" s="16">
        <v>1</v>
      </c>
      <c r="F40" s="38">
        <v>10</v>
      </c>
    </row>
    <row r="41" spans="1:6" x14ac:dyDescent="0.25">
      <c r="A41" s="37"/>
      <c r="B41" s="16"/>
      <c r="C41" s="16"/>
      <c r="D41" s="16">
        <f>CEILING(Info!C11*0.625,2.5)</f>
        <v>125</v>
      </c>
      <c r="E41" s="16">
        <v>1</v>
      </c>
      <c r="F41" s="38">
        <v>10</v>
      </c>
    </row>
    <row r="42" spans="1:6" x14ac:dyDescent="0.25">
      <c r="A42" s="37"/>
      <c r="B42" s="16"/>
      <c r="C42" s="16"/>
      <c r="D42" s="16">
        <f>D41-Info!Q$22</f>
        <v>117.5</v>
      </c>
      <c r="E42" s="16">
        <v>1</v>
      </c>
      <c r="F42" s="38">
        <v>10</v>
      </c>
    </row>
    <row r="43" spans="1:6" x14ac:dyDescent="0.25">
      <c r="A43" s="37"/>
      <c r="B43" s="16"/>
      <c r="C43" s="16"/>
      <c r="D43" s="16">
        <f>D41-2*Info!Q$22</f>
        <v>110</v>
      </c>
      <c r="E43" s="16">
        <v>1</v>
      </c>
      <c r="F43" s="38">
        <v>10</v>
      </c>
    </row>
    <row r="44" spans="1:6" x14ac:dyDescent="0.25">
      <c r="A44" s="37"/>
      <c r="B44" s="16" t="s">
        <v>59</v>
      </c>
      <c r="C44" s="16"/>
      <c r="D44" s="16">
        <f>CEILING(Info!C12*0.525,2.5)</f>
        <v>67.5</v>
      </c>
      <c r="E44" s="16">
        <v>5</v>
      </c>
      <c r="F44" s="38">
        <v>10</v>
      </c>
    </row>
    <row r="45" spans="1:6" x14ac:dyDescent="0.25">
      <c r="A45" s="37"/>
      <c r="B45" s="16" t="s">
        <v>57</v>
      </c>
      <c r="C45" s="16">
        <v>9</v>
      </c>
      <c r="D45" s="16"/>
      <c r="E45" s="16">
        <v>5</v>
      </c>
      <c r="F45" s="38">
        <v>10</v>
      </c>
    </row>
    <row r="46" spans="1:6" x14ac:dyDescent="0.25">
      <c r="A46" s="37"/>
      <c r="B46" s="16" t="s">
        <v>66</v>
      </c>
      <c r="C46" s="16">
        <v>9</v>
      </c>
      <c r="D46" s="16"/>
      <c r="E46" s="42">
        <v>4</v>
      </c>
      <c r="F46" s="38">
        <v>10</v>
      </c>
    </row>
    <row r="47" spans="1:6" x14ac:dyDescent="0.25">
      <c r="A47" s="39"/>
      <c r="B47" s="40" t="s">
        <v>58</v>
      </c>
      <c r="C47" s="40">
        <v>9</v>
      </c>
      <c r="D47" s="40"/>
      <c r="E47" s="40">
        <v>4</v>
      </c>
      <c r="F47" s="41">
        <v>10</v>
      </c>
    </row>
    <row r="48" spans="1:6" x14ac:dyDescent="0.25">
      <c r="A48" s="34" t="s">
        <v>8</v>
      </c>
      <c r="B48" s="43" t="s">
        <v>60</v>
      </c>
      <c r="C48" s="35"/>
      <c r="D48" s="35">
        <f>CEILING(Info!C12*0.425,2.5)</f>
        <v>55</v>
      </c>
      <c r="E48" s="43">
        <v>5</v>
      </c>
      <c r="F48" s="44">
        <v>10</v>
      </c>
    </row>
    <row r="49" spans="1:6" x14ac:dyDescent="0.25">
      <c r="A49" s="37"/>
      <c r="B49" s="16" t="s">
        <v>9</v>
      </c>
      <c r="C49" s="16"/>
      <c r="D49" s="16">
        <f>D51-2*Info!Q$22</f>
        <v>110</v>
      </c>
      <c r="E49" s="16">
        <v>1</v>
      </c>
      <c r="F49" s="38">
        <v>10</v>
      </c>
    </row>
    <row r="50" spans="1:6" x14ac:dyDescent="0.25">
      <c r="A50" s="37"/>
      <c r="B50" s="16"/>
      <c r="C50" s="16"/>
      <c r="D50" s="16">
        <f>D51-Info!Q$22</f>
        <v>117.5</v>
      </c>
      <c r="E50" s="16">
        <v>1</v>
      </c>
      <c r="F50" s="38">
        <v>10</v>
      </c>
    </row>
    <row r="51" spans="1:6" x14ac:dyDescent="0.25">
      <c r="A51" s="37"/>
      <c r="B51" s="16"/>
      <c r="C51" s="16"/>
      <c r="D51" s="16">
        <f>CEILING(Info!C13*0.625,2.5)</f>
        <v>125</v>
      </c>
      <c r="E51" s="16">
        <v>1</v>
      </c>
      <c r="F51" s="38">
        <v>10</v>
      </c>
    </row>
    <row r="52" spans="1:6" x14ac:dyDescent="0.25">
      <c r="A52" s="37"/>
      <c r="B52" s="16"/>
      <c r="C52" s="16"/>
      <c r="D52" s="16">
        <f>D51-Info!Q$22</f>
        <v>117.5</v>
      </c>
      <c r="E52" s="16">
        <v>1</v>
      </c>
      <c r="F52" s="38">
        <v>10</v>
      </c>
    </row>
    <row r="53" spans="1:6" x14ac:dyDescent="0.25">
      <c r="A53" s="37"/>
      <c r="B53" s="16"/>
      <c r="C53" s="16"/>
      <c r="D53" s="16">
        <f>D51-2*Info!Q$22</f>
        <v>110</v>
      </c>
      <c r="E53" s="16">
        <v>1</v>
      </c>
      <c r="F53" s="38">
        <v>10</v>
      </c>
    </row>
    <row r="54" spans="1:6" x14ac:dyDescent="0.25">
      <c r="A54" s="37"/>
      <c r="B54" s="16" t="s">
        <v>61</v>
      </c>
      <c r="C54" s="16">
        <v>9</v>
      </c>
      <c r="D54" s="16"/>
      <c r="E54" s="16">
        <v>5</v>
      </c>
      <c r="F54" s="38">
        <v>10</v>
      </c>
    </row>
    <row r="55" spans="1:6" x14ac:dyDescent="0.25">
      <c r="A55" s="37"/>
      <c r="B55" s="16" t="s">
        <v>65</v>
      </c>
      <c r="C55" s="16">
        <v>9</v>
      </c>
      <c r="D55" s="16"/>
      <c r="E55" s="42">
        <v>4</v>
      </c>
      <c r="F55" s="38">
        <v>10</v>
      </c>
    </row>
    <row r="56" spans="1:6" x14ac:dyDescent="0.25">
      <c r="A56" s="39"/>
      <c r="B56" s="40" t="s">
        <v>11</v>
      </c>
      <c r="C56" s="40">
        <v>9</v>
      </c>
      <c r="D56" s="40"/>
      <c r="E56" s="40">
        <v>4</v>
      </c>
      <c r="F56" s="41">
        <v>10</v>
      </c>
    </row>
    <row r="57" spans="1:6" x14ac:dyDescent="0.25">
      <c r="A57" s="34" t="s">
        <v>12</v>
      </c>
      <c r="B57" s="35" t="s">
        <v>64</v>
      </c>
      <c r="C57" s="35"/>
      <c r="D57" s="35">
        <f>CEILING(Info!C11*0.525,2.5)</f>
        <v>105</v>
      </c>
      <c r="E57" s="43">
        <v>5</v>
      </c>
      <c r="F57" s="44">
        <v>6</v>
      </c>
    </row>
    <row r="58" spans="1:6" x14ac:dyDescent="0.25">
      <c r="A58" s="37"/>
      <c r="B58" s="16" t="s">
        <v>48</v>
      </c>
      <c r="C58" s="16"/>
      <c r="D58" s="16">
        <f>D60-2*Info!Q$25</f>
        <v>70</v>
      </c>
      <c r="E58" s="16">
        <v>1</v>
      </c>
      <c r="F58" s="38">
        <v>10</v>
      </c>
    </row>
    <row r="59" spans="1:6" x14ac:dyDescent="0.25">
      <c r="A59" s="37"/>
      <c r="B59" s="16"/>
      <c r="C59" s="16"/>
      <c r="D59" s="16">
        <f>D60-Info!Q$25</f>
        <v>75</v>
      </c>
      <c r="E59" s="16">
        <v>1</v>
      </c>
      <c r="F59" s="38">
        <v>10</v>
      </c>
    </row>
    <row r="60" spans="1:6" x14ac:dyDescent="0.25">
      <c r="A60" s="37"/>
      <c r="B60" s="16"/>
      <c r="C60" s="16"/>
      <c r="D60" s="16">
        <f>CEILING(Info!C12*0.625,2.5)</f>
        <v>80</v>
      </c>
      <c r="E60" s="16">
        <v>1</v>
      </c>
      <c r="F60" s="38">
        <v>10</v>
      </c>
    </row>
    <row r="61" spans="1:6" x14ac:dyDescent="0.25">
      <c r="A61" s="37"/>
      <c r="B61" s="16"/>
      <c r="C61" s="16"/>
      <c r="D61" s="16">
        <f>D60-Info!Q$25</f>
        <v>75</v>
      </c>
      <c r="E61" s="16">
        <v>1</v>
      </c>
      <c r="F61" s="38">
        <v>10</v>
      </c>
    </row>
    <row r="62" spans="1:6" x14ac:dyDescent="0.25">
      <c r="A62" s="37"/>
      <c r="B62" s="16"/>
      <c r="C62" s="16"/>
      <c r="D62" s="16">
        <f>D60-2*Info!Q$25</f>
        <v>70</v>
      </c>
      <c r="E62" s="16">
        <v>1</v>
      </c>
      <c r="F62" s="38">
        <v>10</v>
      </c>
    </row>
    <row r="63" spans="1:6" x14ac:dyDescent="0.25">
      <c r="A63" s="37"/>
      <c r="B63" s="16" t="s">
        <v>67</v>
      </c>
      <c r="C63" s="16">
        <v>9</v>
      </c>
      <c r="D63" s="16"/>
      <c r="E63" s="16">
        <v>4</v>
      </c>
      <c r="F63" s="38">
        <v>10</v>
      </c>
    </row>
    <row r="64" spans="1:6" x14ac:dyDescent="0.25">
      <c r="A64" s="37"/>
      <c r="B64" s="16" t="s">
        <v>68</v>
      </c>
      <c r="C64" s="16">
        <v>9</v>
      </c>
      <c r="D64" s="16"/>
      <c r="E64" s="16">
        <v>4</v>
      </c>
      <c r="F64" s="38">
        <v>10</v>
      </c>
    </row>
    <row r="65" spans="1:6" x14ac:dyDescent="0.25">
      <c r="A65" s="39"/>
      <c r="B65" s="40" t="s">
        <v>58</v>
      </c>
      <c r="C65" s="40">
        <v>9</v>
      </c>
      <c r="D65" s="40"/>
      <c r="E65" s="40">
        <v>4</v>
      </c>
      <c r="F65" s="41">
        <v>10</v>
      </c>
    </row>
    <row r="66" spans="1:6" x14ac:dyDescent="0.25">
      <c r="A66" s="34" t="s">
        <v>69</v>
      </c>
      <c r="B66" s="35" t="s">
        <v>70</v>
      </c>
      <c r="C66" s="35"/>
      <c r="D66" s="35">
        <f>CEILING(Info!C13*0.525,2.5)</f>
        <v>105</v>
      </c>
      <c r="E66" s="35">
        <v>5</v>
      </c>
      <c r="F66" s="36">
        <v>6</v>
      </c>
    </row>
    <row r="67" spans="1:6" x14ac:dyDescent="0.25">
      <c r="A67" s="37"/>
      <c r="B67" s="16" t="s">
        <v>10</v>
      </c>
      <c r="C67" s="16">
        <v>9</v>
      </c>
      <c r="D67" s="16"/>
      <c r="E67" s="16">
        <v>5</v>
      </c>
      <c r="F67" s="38">
        <v>10</v>
      </c>
    </row>
    <row r="68" spans="1:6" x14ac:dyDescent="0.25">
      <c r="A68" s="37"/>
      <c r="B68" s="16" t="s">
        <v>71</v>
      </c>
      <c r="C68" s="16">
        <v>9</v>
      </c>
      <c r="D68" s="16"/>
      <c r="E68" s="16">
        <v>5</v>
      </c>
      <c r="F68" s="38">
        <v>10</v>
      </c>
    </row>
    <row r="69" spans="1:6" x14ac:dyDescent="0.25">
      <c r="A69" s="37"/>
      <c r="B69" s="16" t="s">
        <v>66</v>
      </c>
      <c r="C69" s="16">
        <v>9</v>
      </c>
      <c r="D69" s="16"/>
      <c r="E69" s="16">
        <v>4</v>
      </c>
      <c r="F69" s="38">
        <v>10</v>
      </c>
    </row>
    <row r="70" spans="1:6" x14ac:dyDescent="0.25">
      <c r="A70" s="39"/>
      <c r="B70" s="40" t="s">
        <v>72</v>
      </c>
      <c r="C70" s="40">
        <v>9</v>
      </c>
      <c r="D70" s="40"/>
      <c r="E70" s="40">
        <v>4</v>
      </c>
      <c r="F70" s="41">
        <v>10</v>
      </c>
    </row>
    <row r="73" spans="1:6" x14ac:dyDescent="0.25">
      <c r="A73" s="27" t="str">
        <f>Info!A23&amp;", "&amp;DAY(Info!C23)&amp;"."&amp;MONTH(Info!C23)&amp;".-"&amp;DAY(Info!E23)&amp;"."&amp;MONTH(Info!E23)&amp;"."</f>
        <v>Woche 3, 5.1.-11.1.</v>
      </c>
      <c r="B73" s="27" t="s">
        <v>43</v>
      </c>
      <c r="C73" s="27" t="s">
        <v>44</v>
      </c>
      <c r="D73" s="27" t="s">
        <v>45</v>
      </c>
      <c r="E73" s="27" t="s">
        <v>46</v>
      </c>
      <c r="F73" s="27" t="s">
        <v>47</v>
      </c>
    </row>
    <row r="74" spans="1:6" x14ac:dyDescent="0.25">
      <c r="A74" s="34" t="s">
        <v>6</v>
      </c>
      <c r="B74" s="35" t="s">
        <v>63</v>
      </c>
      <c r="C74" s="35"/>
      <c r="D74" s="35">
        <f>D76-2*Info!Q$22</f>
        <v>115</v>
      </c>
      <c r="E74" s="35">
        <v>1</v>
      </c>
      <c r="F74" s="36">
        <v>10</v>
      </c>
    </row>
    <row r="75" spans="1:6" x14ac:dyDescent="0.25">
      <c r="A75" s="37"/>
      <c r="B75" s="16"/>
      <c r="C75" s="16"/>
      <c r="D75" s="16">
        <f>D76-Info!Q$22</f>
        <v>122.5</v>
      </c>
      <c r="E75" s="16">
        <v>1</v>
      </c>
      <c r="F75" s="38">
        <v>10</v>
      </c>
    </row>
    <row r="76" spans="1:6" x14ac:dyDescent="0.25">
      <c r="A76" s="37"/>
      <c r="B76" s="16"/>
      <c r="C76" s="16"/>
      <c r="D76" s="16">
        <f>CEILING(Info!C11*0.65,2.5)</f>
        <v>130</v>
      </c>
      <c r="E76" s="16">
        <v>1</v>
      </c>
      <c r="F76" s="38">
        <v>10</v>
      </c>
    </row>
    <row r="77" spans="1:6" x14ac:dyDescent="0.25">
      <c r="A77" s="37"/>
      <c r="B77" s="16"/>
      <c r="C77" s="16"/>
      <c r="D77" s="16">
        <f>D76-Info!Q$22</f>
        <v>122.5</v>
      </c>
      <c r="E77" s="16">
        <v>1</v>
      </c>
      <c r="F77" s="38">
        <v>10</v>
      </c>
    </row>
    <row r="78" spans="1:6" x14ac:dyDescent="0.25">
      <c r="A78" s="37"/>
      <c r="B78" s="16"/>
      <c r="C78" s="16"/>
      <c r="D78" s="16">
        <f>D76-2*Info!Q$22</f>
        <v>115</v>
      </c>
      <c r="E78" s="16">
        <v>1</v>
      </c>
      <c r="F78" s="38">
        <v>10</v>
      </c>
    </row>
    <row r="79" spans="1:6" x14ac:dyDescent="0.25">
      <c r="A79" s="37"/>
      <c r="B79" s="16" t="s">
        <v>59</v>
      </c>
      <c r="C79" s="16"/>
      <c r="D79" s="16">
        <f>CEILING(Info!C12*0.55,2.5)</f>
        <v>70</v>
      </c>
      <c r="E79" s="16">
        <v>5</v>
      </c>
      <c r="F79" s="38">
        <v>10</v>
      </c>
    </row>
    <row r="80" spans="1:6" x14ac:dyDescent="0.25">
      <c r="A80" s="37"/>
      <c r="B80" s="16" t="s">
        <v>57</v>
      </c>
      <c r="C80" s="16">
        <v>9</v>
      </c>
      <c r="D80" s="16"/>
      <c r="E80" s="16">
        <v>5</v>
      </c>
      <c r="F80" s="38">
        <v>10</v>
      </c>
    </row>
    <row r="81" spans="1:6" x14ac:dyDescent="0.25">
      <c r="A81" s="37"/>
      <c r="B81" s="16" t="s">
        <v>66</v>
      </c>
      <c r="C81" s="16">
        <v>9</v>
      </c>
      <c r="D81" s="16"/>
      <c r="E81" s="42">
        <v>4</v>
      </c>
      <c r="F81" s="38">
        <v>10</v>
      </c>
    </row>
    <row r="82" spans="1:6" x14ac:dyDescent="0.25">
      <c r="A82" s="39"/>
      <c r="B82" s="40" t="s">
        <v>58</v>
      </c>
      <c r="C82" s="40">
        <v>9</v>
      </c>
      <c r="D82" s="40"/>
      <c r="E82" s="40">
        <v>4</v>
      </c>
      <c r="F82" s="41">
        <v>10</v>
      </c>
    </row>
    <row r="83" spans="1:6" x14ac:dyDescent="0.25">
      <c r="A83" s="34" t="s">
        <v>8</v>
      </c>
      <c r="B83" s="43" t="s">
        <v>60</v>
      </c>
      <c r="C83" s="35"/>
      <c r="D83" s="35">
        <f>CEILING(Info!C12*0.45,2.5)</f>
        <v>57.5</v>
      </c>
      <c r="E83" s="43">
        <v>5</v>
      </c>
      <c r="F83" s="44">
        <v>10</v>
      </c>
    </row>
    <row r="84" spans="1:6" x14ac:dyDescent="0.25">
      <c r="A84" s="37"/>
      <c r="B84" s="16" t="s">
        <v>9</v>
      </c>
      <c r="C84" s="16"/>
      <c r="D84" s="16">
        <f>D86-2*Info!Q$22</f>
        <v>115</v>
      </c>
      <c r="E84" s="16">
        <v>1</v>
      </c>
      <c r="F84" s="38">
        <v>10</v>
      </c>
    </row>
    <row r="85" spans="1:6" x14ac:dyDescent="0.25">
      <c r="A85" s="37"/>
      <c r="B85" s="16"/>
      <c r="C85" s="16"/>
      <c r="D85" s="16">
        <f>D86-Info!Q$22</f>
        <v>122.5</v>
      </c>
      <c r="E85" s="16">
        <v>1</v>
      </c>
      <c r="F85" s="38">
        <v>10</v>
      </c>
    </row>
    <row r="86" spans="1:6" x14ac:dyDescent="0.25">
      <c r="A86" s="37"/>
      <c r="B86" s="16"/>
      <c r="C86" s="16"/>
      <c r="D86" s="16">
        <f>CEILING(Info!C13*0.65,2.5)</f>
        <v>130</v>
      </c>
      <c r="E86" s="16">
        <v>1</v>
      </c>
      <c r="F86" s="38">
        <v>10</v>
      </c>
    </row>
    <row r="87" spans="1:6" x14ac:dyDescent="0.25">
      <c r="A87" s="37"/>
      <c r="B87" s="16"/>
      <c r="C87" s="16"/>
      <c r="D87" s="16">
        <f>D86-Info!Q$22</f>
        <v>122.5</v>
      </c>
      <c r="E87" s="16">
        <v>1</v>
      </c>
      <c r="F87" s="38">
        <v>10</v>
      </c>
    </row>
    <row r="88" spans="1:6" x14ac:dyDescent="0.25">
      <c r="A88" s="37"/>
      <c r="B88" s="16"/>
      <c r="C88" s="16"/>
      <c r="D88" s="16">
        <f>D86-2*Info!Q$22</f>
        <v>115</v>
      </c>
      <c r="E88" s="16">
        <v>1</v>
      </c>
      <c r="F88" s="38">
        <v>10</v>
      </c>
    </row>
    <row r="89" spans="1:6" x14ac:dyDescent="0.25">
      <c r="A89" s="37"/>
      <c r="B89" s="16" t="s">
        <v>61</v>
      </c>
      <c r="C89" s="16">
        <v>9</v>
      </c>
      <c r="D89" s="16"/>
      <c r="E89" s="16">
        <v>5</v>
      </c>
      <c r="F89" s="38">
        <v>10</v>
      </c>
    </row>
    <row r="90" spans="1:6" x14ac:dyDescent="0.25">
      <c r="A90" s="37"/>
      <c r="B90" s="16" t="s">
        <v>65</v>
      </c>
      <c r="C90" s="16">
        <v>9</v>
      </c>
      <c r="D90" s="16"/>
      <c r="E90" s="42">
        <v>4</v>
      </c>
      <c r="F90" s="38">
        <v>10</v>
      </c>
    </row>
    <row r="91" spans="1:6" x14ac:dyDescent="0.25">
      <c r="A91" s="39"/>
      <c r="B91" s="40" t="s">
        <v>11</v>
      </c>
      <c r="C91" s="40">
        <v>9</v>
      </c>
      <c r="D91" s="40"/>
      <c r="E91" s="40">
        <v>4</v>
      </c>
      <c r="F91" s="41">
        <v>10</v>
      </c>
    </row>
    <row r="92" spans="1:6" x14ac:dyDescent="0.25">
      <c r="A92" s="34" t="s">
        <v>12</v>
      </c>
      <c r="B92" s="35" t="s">
        <v>64</v>
      </c>
      <c r="C92" s="35"/>
      <c r="D92" s="35">
        <f>CEILING(Info!C11*0.55,2.5)</f>
        <v>110</v>
      </c>
      <c r="E92" s="43">
        <v>5</v>
      </c>
      <c r="F92" s="44">
        <v>6</v>
      </c>
    </row>
    <row r="93" spans="1:6" x14ac:dyDescent="0.25">
      <c r="A93" s="37"/>
      <c r="B93" s="16" t="s">
        <v>48</v>
      </c>
      <c r="C93" s="16"/>
      <c r="D93" s="16">
        <f>D95-2*Info!Q$25</f>
        <v>72.5</v>
      </c>
      <c r="E93" s="16">
        <v>1</v>
      </c>
      <c r="F93" s="38">
        <v>10</v>
      </c>
    </row>
    <row r="94" spans="1:6" x14ac:dyDescent="0.25">
      <c r="A94" s="37"/>
      <c r="B94" s="16"/>
      <c r="C94" s="16"/>
      <c r="D94" s="16">
        <f>D95-Info!Q$25</f>
        <v>77.5</v>
      </c>
      <c r="E94" s="16">
        <v>1</v>
      </c>
      <c r="F94" s="38">
        <v>10</v>
      </c>
    </row>
    <row r="95" spans="1:6" x14ac:dyDescent="0.25">
      <c r="A95" s="37"/>
      <c r="B95" s="16"/>
      <c r="C95" s="16"/>
      <c r="D95" s="16">
        <f>CEILING(Info!C12*0.65,2.5)</f>
        <v>82.5</v>
      </c>
      <c r="E95" s="16">
        <v>1</v>
      </c>
      <c r="F95" s="38">
        <v>10</v>
      </c>
    </row>
    <row r="96" spans="1:6" x14ac:dyDescent="0.25">
      <c r="A96" s="37"/>
      <c r="B96" s="16"/>
      <c r="C96" s="16"/>
      <c r="D96" s="16">
        <f>D95-Info!Q$25</f>
        <v>77.5</v>
      </c>
      <c r="E96" s="16">
        <v>1</v>
      </c>
      <c r="F96" s="38">
        <v>10</v>
      </c>
    </row>
    <row r="97" spans="1:6" x14ac:dyDescent="0.25">
      <c r="A97" s="37"/>
      <c r="B97" s="16"/>
      <c r="C97" s="16"/>
      <c r="D97" s="16">
        <f>D95-2*Info!Q$25</f>
        <v>72.5</v>
      </c>
      <c r="E97" s="16">
        <v>1</v>
      </c>
      <c r="F97" s="38">
        <v>10</v>
      </c>
    </row>
    <row r="98" spans="1:6" x14ac:dyDescent="0.25">
      <c r="A98" s="37"/>
      <c r="B98" s="16" t="s">
        <v>67</v>
      </c>
      <c r="C98" s="16">
        <v>9</v>
      </c>
      <c r="D98" s="16"/>
      <c r="E98" s="16">
        <v>4</v>
      </c>
      <c r="F98" s="38">
        <v>10</v>
      </c>
    </row>
    <row r="99" spans="1:6" x14ac:dyDescent="0.25">
      <c r="A99" s="37"/>
      <c r="B99" s="16" t="s">
        <v>68</v>
      </c>
      <c r="C99" s="16">
        <v>9</v>
      </c>
      <c r="D99" s="16"/>
      <c r="E99" s="16">
        <v>4</v>
      </c>
      <c r="F99" s="38">
        <v>10</v>
      </c>
    </row>
    <row r="100" spans="1:6" x14ac:dyDescent="0.25">
      <c r="A100" s="39"/>
      <c r="B100" s="40" t="s">
        <v>58</v>
      </c>
      <c r="C100" s="40">
        <v>9</v>
      </c>
      <c r="D100" s="40"/>
      <c r="E100" s="40">
        <v>4</v>
      </c>
      <c r="F100" s="41">
        <v>10</v>
      </c>
    </row>
    <row r="101" spans="1:6" x14ac:dyDescent="0.25">
      <c r="A101" s="34" t="s">
        <v>69</v>
      </c>
      <c r="B101" s="35" t="s">
        <v>70</v>
      </c>
      <c r="C101" s="35"/>
      <c r="D101" s="35">
        <f>CEILING(Info!C13*0.55,2.5)</f>
        <v>110</v>
      </c>
      <c r="E101" s="35">
        <v>5</v>
      </c>
      <c r="F101" s="36">
        <v>6</v>
      </c>
    </row>
    <row r="102" spans="1:6" x14ac:dyDescent="0.25">
      <c r="A102" s="37"/>
      <c r="B102" s="16" t="s">
        <v>10</v>
      </c>
      <c r="C102" s="16">
        <v>9</v>
      </c>
      <c r="D102" s="16"/>
      <c r="E102" s="16">
        <v>5</v>
      </c>
      <c r="F102" s="38">
        <v>10</v>
      </c>
    </row>
    <row r="103" spans="1:6" x14ac:dyDescent="0.25">
      <c r="A103" s="37"/>
      <c r="B103" s="16" t="s">
        <v>71</v>
      </c>
      <c r="C103" s="16">
        <v>9</v>
      </c>
      <c r="D103" s="16"/>
      <c r="E103" s="16">
        <v>5</v>
      </c>
      <c r="F103" s="38">
        <v>10</v>
      </c>
    </row>
    <row r="104" spans="1:6" x14ac:dyDescent="0.25">
      <c r="A104" s="37"/>
      <c r="B104" s="16" t="s">
        <v>66</v>
      </c>
      <c r="C104" s="16">
        <v>9</v>
      </c>
      <c r="D104" s="16"/>
      <c r="E104" s="16">
        <v>4</v>
      </c>
      <c r="F104" s="38">
        <v>10</v>
      </c>
    </row>
    <row r="105" spans="1:6" x14ac:dyDescent="0.25">
      <c r="A105" s="39"/>
      <c r="B105" s="40" t="s">
        <v>72</v>
      </c>
      <c r="C105" s="40">
        <v>9</v>
      </c>
      <c r="D105" s="40"/>
      <c r="E105" s="40">
        <v>4</v>
      </c>
      <c r="F105" s="41">
        <v>10</v>
      </c>
    </row>
    <row r="107" spans="1:6" x14ac:dyDescent="0.25">
      <c r="A107" s="27" t="str">
        <f>Info!A24&amp;", "&amp;DAY(Info!C24)&amp;"."&amp;MONTH(Info!C24)&amp;".-"&amp;DAY(Info!E24)&amp;"."&amp;MONTH(Info!E24)&amp;"."</f>
        <v>Woche 4, 12.1.-18.1.</v>
      </c>
      <c r="B107" s="27" t="s">
        <v>43</v>
      </c>
      <c r="C107" s="27" t="s">
        <v>44</v>
      </c>
      <c r="D107" s="27" t="s">
        <v>45</v>
      </c>
      <c r="E107" s="27" t="s">
        <v>46</v>
      </c>
      <c r="F107" s="27" t="s">
        <v>47</v>
      </c>
    </row>
    <row r="108" spans="1:6" x14ac:dyDescent="0.25">
      <c r="A108" s="34" t="s">
        <v>6</v>
      </c>
      <c r="B108" s="35" t="s">
        <v>63</v>
      </c>
      <c r="C108" s="35"/>
      <c r="D108" s="35">
        <f>D110-2*Info!Q$22</f>
        <v>95</v>
      </c>
      <c r="E108" s="35">
        <v>1</v>
      </c>
      <c r="F108" s="36">
        <v>10</v>
      </c>
    </row>
    <row r="109" spans="1:6" x14ac:dyDescent="0.25">
      <c r="A109" s="37"/>
      <c r="B109" s="16"/>
      <c r="C109" s="16"/>
      <c r="D109" s="16">
        <f>D110-Info!Q$22</f>
        <v>102.5</v>
      </c>
      <c r="E109" s="16">
        <v>1</v>
      </c>
      <c r="F109" s="38">
        <v>10</v>
      </c>
    </row>
    <row r="110" spans="1:6" x14ac:dyDescent="0.25">
      <c r="A110" s="37"/>
      <c r="B110" s="16"/>
      <c r="C110" s="16"/>
      <c r="D110" s="16">
        <f>CEILING(Info!C11*0.55,2.5)</f>
        <v>110</v>
      </c>
      <c r="E110" s="16">
        <v>1</v>
      </c>
      <c r="F110" s="38">
        <v>10</v>
      </c>
    </row>
    <row r="111" spans="1:6" x14ac:dyDescent="0.25">
      <c r="A111" s="37"/>
      <c r="B111" s="16"/>
      <c r="C111" s="16"/>
      <c r="D111" s="16">
        <f>D110-Info!Q$22</f>
        <v>102.5</v>
      </c>
      <c r="E111" s="16">
        <v>1</v>
      </c>
      <c r="F111" s="38">
        <v>10</v>
      </c>
    </row>
    <row r="112" spans="1:6" x14ac:dyDescent="0.25">
      <c r="A112" s="37"/>
      <c r="B112" s="16" t="s">
        <v>59</v>
      </c>
      <c r="C112" s="16"/>
      <c r="D112" s="16">
        <f>CEILING(Info!C12*0.45,2.5)</f>
        <v>57.5</v>
      </c>
      <c r="E112" s="16">
        <v>4</v>
      </c>
      <c r="F112" s="38">
        <v>10</v>
      </c>
    </row>
    <row r="113" spans="1:6" x14ac:dyDescent="0.25">
      <c r="A113" s="37"/>
      <c r="B113" s="16" t="s">
        <v>57</v>
      </c>
      <c r="C113" s="16">
        <v>8</v>
      </c>
      <c r="D113" s="16"/>
      <c r="E113" s="16">
        <v>4</v>
      </c>
      <c r="F113" s="38">
        <v>10</v>
      </c>
    </row>
    <row r="114" spans="1:6" x14ac:dyDescent="0.25">
      <c r="A114" s="37"/>
      <c r="B114" s="16" t="s">
        <v>66</v>
      </c>
      <c r="C114" s="16">
        <v>8</v>
      </c>
      <c r="D114" s="16"/>
      <c r="E114" s="42">
        <v>3</v>
      </c>
      <c r="F114" s="38">
        <v>10</v>
      </c>
    </row>
    <row r="115" spans="1:6" x14ac:dyDescent="0.25">
      <c r="A115" s="39"/>
      <c r="B115" s="40" t="s">
        <v>58</v>
      </c>
      <c r="C115" s="40">
        <v>8</v>
      </c>
      <c r="D115" s="40"/>
      <c r="E115" s="40">
        <v>3</v>
      </c>
      <c r="F115" s="41">
        <v>10</v>
      </c>
    </row>
    <row r="116" spans="1:6" x14ac:dyDescent="0.25">
      <c r="A116" s="34" t="s">
        <v>8</v>
      </c>
      <c r="B116" s="43" t="s">
        <v>60</v>
      </c>
      <c r="C116" s="35"/>
      <c r="D116" s="35">
        <f>CEILING(Info!C12*0.35,2.5)</f>
        <v>45</v>
      </c>
      <c r="E116" s="43">
        <v>4</v>
      </c>
      <c r="F116" s="44">
        <v>10</v>
      </c>
    </row>
    <row r="117" spans="1:6" x14ac:dyDescent="0.25">
      <c r="A117" s="37"/>
      <c r="B117" s="16" t="s">
        <v>9</v>
      </c>
      <c r="C117" s="16"/>
      <c r="D117" s="16">
        <f>D119-2*Info!Q$22</f>
        <v>95</v>
      </c>
      <c r="E117" s="16">
        <v>1</v>
      </c>
      <c r="F117" s="38">
        <v>10</v>
      </c>
    </row>
    <row r="118" spans="1:6" x14ac:dyDescent="0.25">
      <c r="A118" s="37"/>
      <c r="B118" s="16"/>
      <c r="C118" s="16"/>
      <c r="D118" s="16">
        <f>D119-Info!Q$22</f>
        <v>102.5</v>
      </c>
      <c r="E118" s="16">
        <v>1</v>
      </c>
      <c r="F118" s="38">
        <v>10</v>
      </c>
    </row>
    <row r="119" spans="1:6" x14ac:dyDescent="0.25">
      <c r="A119" s="37"/>
      <c r="B119" s="16"/>
      <c r="C119" s="16"/>
      <c r="D119" s="16">
        <f>CEILING(Info!C13*0.55,2.5)</f>
        <v>110</v>
      </c>
      <c r="E119" s="16">
        <v>1</v>
      </c>
      <c r="F119" s="38">
        <v>10</v>
      </c>
    </row>
    <row r="120" spans="1:6" x14ac:dyDescent="0.25">
      <c r="A120" s="37"/>
      <c r="B120" s="16"/>
      <c r="C120" s="16"/>
      <c r="D120" s="16">
        <f>D119-Info!Q$22</f>
        <v>102.5</v>
      </c>
      <c r="E120" s="16">
        <v>1</v>
      </c>
      <c r="F120" s="38">
        <v>10</v>
      </c>
    </row>
    <row r="121" spans="1:6" x14ac:dyDescent="0.25">
      <c r="A121" s="37"/>
      <c r="B121" s="16" t="s">
        <v>61</v>
      </c>
      <c r="C121" s="16">
        <v>8</v>
      </c>
      <c r="D121" s="16"/>
      <c r="E121" s="16">
        <v>4</v>
      </c>
      <c r="F121" s="38">
        <v>10</v>
      </c>
    </row>
    <row r="122" spans="1:6" x14ac:dyDescent="0.25">
      <c r="A122" s="37"/>
      <c r="B122" s="16" t="s">
        <v>65</v>
      </c>
      <c r="C122" s="16">
        <v>8</v>
      </c>
      <c r="D122" s="16"/>
      <c r="E122" s="42">
        <v>3</v>
      </c>
      <c r="F122" s="38">
        <v>10</v>
      </c>
    </row>
    <row r="123" spans="1:6" x14ac:dyDescent="0.25">
      <c r="A123" s="39"/>
      <c r="B123" s="40" t="s">
        <v>11</v>
      </c>
      <c r="C123" s="40">
        <v>8</v>
      </c>
      <c r="D123" s="40"/>
      <c r="E123" s="40">
        <v>3</v>
      </c>
      <c r="F123" s="41">
        <v>10</v>
      </c>
    </row>
    <row r="124" spans="1:6" x14ac:dyDescent="0.25">
      <c r="A124" s="34" t="s">
        <v>12</v>
      </c>
      <c r="B124" s="35" t="s">
        <v>64</v>
      </c>
      <c r="C124" s="35"/>
      <c r="D124" s="35">
        <f>CEILING(Info!C11*0.45,2.5)</f>
        <v>90</v>
      </c>
      <c r="E124" s="43">
        <v>5</v>
      </c>
      <c r="F124" s="44">
        <v>6</v>
      </c>
    </row>
    <row r="125" spans="1:6" x14ac:dyDescent="0.25">
      <c r="A125" s="37"/>
      <c r="B125" s="16" t="s">
        <v>48</v>
      </c>
      <c r="C125" s="16"/>
      <c r="D125" s="16">
        <f>D127-2*Info!Q$25</f>
        <v>60</v>
      </c>
      <c r="E125" s="16">
        <v>1</v>
      </c>
      <c r="F125" s="38">
        <v>10</v>
      </c>
    </row>
    <row r="126" spans="1:6" x14ac:dyDescent="0.25">
      <c r="A126" s="37"/>
      <c r="B126" s="16"/>
      <c r="C126" s="16"/>
      <c r="D126" s="16">
        <f>D127-Info!Q$25</f>
        <v>65</v>
      </c>
      <c r="E126" s="16">
        <v>1</v>
      </c>
      <c r="F126" s="38">
        <v>10</v>
      </c>
    </row>
    <row r="127" spans="1:6" x14ac:dyDescent="0.25">
      <c r="A127" s="37"/>
      <c r="B127" s="16"/>
      <c r="C127" s="16"/>
      <c r="D127" s="16">
        <f>CEILING(Info!C12*0.55,2.5)</f>
        <v>70</v>
      </c>
      <c r="E127" s="16">
        <v>1</v>
      </c>
      <c r="F127" s="38">
        <v>10</v>
      </c>
    </row>
    <row r="128" spans="1:6" x14ac:dyDescent="0.25">
      <c r="A128" s="37"/>
      <c r="B128" s="16"/>
      <c r="C128" s="16"/>
      <c r="D128" s="16">
        <f>D127-Info!Q$25</f>
        <v>65</v>
      </c>
      <c r="E128" s="16">
        <v>1</v>
      </c>
      <c r="F128" s="38">
        <v>10</v>
      </c>
    </row>
    <row r="129" spans="1:6" x14ac:dyDescent="0.25">
      <c r="A129" s="37"/>
      <c r="B129" s="16" t="s">
        <v>67</v>
      </c>
      <c r="C129" s="16">
        <v>8</v>
      </c>
      <c r="D129" s="16"/>
      <c r="E129" s="16">
        <v>3</v>
      </c>
      <c r="F129" s="38">
        <v>10</v>
      </c>
    </row>
    <row r="130" spans="1:6" x14ac:dyDescent="0.25">
      <c r="A130" s="37"/>
      <c r="B130" s="16" t="s">
        <v>68</v>
      </c>
      <c r="C130" s="16">
        <v>8</v>
      </c>
      <c r="D130" s="16"/>
      <c r="E130" s="16">
        <v>3</v>
      </c>
      <c r="F130" s="38">
        <v>10</v>
      </c>
    </row>
    <row r="131" spans="1:6" x14ac:dyDescent="0.25">
      <c r="A131" s="39"/>
      <c r="B131" s="40" t="s">
        <v>58</v>
      </c>
      <c r="C131" s="40">
        <v>8</v>
      </c>
      <c r="D131" s="40"/>
      <c r="E131" s="40">
        <v>3</v>
      </c>
      <c r="F131" s="41">
        <v>10</v>
      </c>
    </row>
    <row r="132" spans="1:6" x14ac:dyDescent="0.25">
      <c r="A132" s="34" t="s">
        <v>69</v>
      </c>
      <c r="B132" s="35" t="s">
        <v>70</v>
      </c>
      <c r="C132" s="35"/>
      <c r="D132" s="35">
        <f>CEILING(Info!C13*0.45,2.5)</f>
        <v>90</v>
      </c>
      <c r="E132" s="35">
        <v>4</v>
      </c>
      <c r="F132" s="36">
        <v>6</v>
      </c>
    </row>
    <row r="133" spans="1:6" x14ac:dyDescent="0.25">
      <c r="A133" s="37"/>
      <c r="B133" s="16" t="s">
        <v>10</v>
      </c>
      <c r="C133" s="16">
        <v>8</v>
      </c>
      <c r="D133" s="16"/>
      <c r="E133" s="16">
        <v>4</v>
      </c>
      <c r="F133" s="38">
        <v>10</v>
      </c>
    </row>
    <row r="134" spans="1:6" x14ac:dyDescent="0.25">
      <c r="A134" s="37"/>
      <c r="B134" s="16" t="s">
        <v>71</v>
      </c>
      <c r="C134" s="16">
        <v>8</v>
      </c>
      <c r="D134" s="16"/>
      <c r="E134" s="16">
        <v>4</v>
      </c>
      <c r="F134" s="38">
        <v>10</v>
      </c>
    </row>
    <row r="135" spans="1:6" x14ac:dyDescent="0.25">
      <c r="A135" s="37"/>
      <c r="B135" s="16" t="s">
        <v>66</v>
      </c>
      <c r="C135" s="16">
        <v>8</v>
      </c>
      <c r="D135" s="16"/>
      <c r="E135" s="16">
        <v>3</v>
      </c>
      <c r="F135" s="38">
        <v>10</v>
      </c>
    </row>
    <row r="136" spans="1:6" x14ac:dyDescent="0.25">
      <c r="A136" s="39"/>
      <c r="B136" s="40" t="s">
        <v>72</v>
      </c>
      <c r="C136" s="40">
        <v>8</v>
      </c>
      <c r="D136" s="40"/>
      <c r="E136" s="40">
        <v>3</v>
      </c>
      <c r="F136" s="41">
        <v>10</v>
      </c>
    </row>
  </sheetData>
  <sheetProtection algorithmName="SHA-512" hashValue="kBf8KXUSzfucnReG9fOpeDra+YyzYlArnks7P/Bqc3UoqbccoAbicep6lF5YKafwbqbN+lfoX5AvD1kP/+PR+Q==" saltValue="HMUL5bU9sud7btu7Il9j/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6"/>
  <sheetViews>
    <sheetView workbookViewId="0"/>
  </sheetViews>
  <sheetFormatPr baseColWidth="10" defaultRowHeight="15" x14ac:dyDescent="0.25"/>
  <cols>
    <col min="1" max="1" width="21.7109375" customWidth="1"/>
    <col min="2" max="2" width="48.28515625" bestFit="1" customWidth="1"/>
    <col min="3" max="6" width="8.7109375" customWidth="1"/>
  </cols>
  <sheetData>
    <row r="2" spans="1:6" x14ac:dyDescent="0.25">
      <c r="A2" s="27" t="str">
        <f>Info!A25&amp;", "&amp;DAY(Info!C25)&amp;"."&amp;MONTH(Info!C25)&amp;".-"&amp;DAY(Info!E25)&amp;"."&amp;MONTH(Info!E25)&amp;"."</f>
        <v>Woche 5, 19.1.-25.1.</v>
      </c>
      <c r="B2" s="27" t="s">
        <v>43</v>
      </c>
      <c r="C2" s="27" t="s">
        <v>44</v>
      </c>
      <c r="D2" s="27" t="s">
        <v>45</v>
      </c>
      <c r="E2" s="27" t="s">
        <v>46</v>
      </c>
      <c r="F2" s="27" t="s">
        <v>47</v>
      </c>
    </row>
    <row r="3" spans="1:6" x14ac:dyDescent="0.25">
      <c r="A3" s="34" t="s">
        <v>6</v>
      </c>
      <c r="B3" s="35" t="s">
        <v>63</v>
      </c>
      <c r="C3" s="35"/>
      <c r="D3" s="35">
        <f>D5-2*Info!Q$22</f>
        <v>115</v>
      </c>
      <c r="E3" s="35">
        <v>1</v>
      </c>
      <c r="F3" s="36">
        <v>8</v>
      </c>
    </row>
    <row r="4" spans="1:6" x14ac:dyDescent="0.25">
      <c r="A4" s="37"/>
      <c r="B4" s="16"/>
      <c r="C4" s="16"/>
      <c r="D4" s="16">
        <f>D5-Info!Q$22</f>
        <v>122.5</v>
      </c>
      <c r="E4" s="16">
        <v>1</v>
      </c>
      <c r="F4" s="38">
        <v>8</v>
      </c>
    </row>
    <row r="5" spans="1:6" x14ac:dyDescent="0.25">
      <c r="A5" s="37"/>
      <c r="B5" s="16"/>
      <c r="C5" s="16"/>
      <c r="D5" s="16">
        <f>CEILING(Info!C11*0.65,2.5)</f>
        <v>130</v>
      </c>
      <c r="E5" s="16">
        <v>1</v>
      </c>
      <c r="F5" s="38">
        <v>8</v>
      </c>
    </row>
    <row r="6" spans="1:6" x14ac:dyDescent="0.25">
      <c r="A6" s="37"/>
      <c r="B6" s="16"/>
      <c r="C6" s="16"/>
      <c r="D6" s="16">
        <f>D5-Info!Q$22</f>
        <v>122.5</v>
      </c>
      <c r="E6" s="16">
        <v>1</v>
      </c>
      <c r="F6" s="38">
        <v>8</v>
      </c>
    </row>
    <row r="7" spans="1:6" x14ac:dyDescent="0.25">
      <c r="A7" s="37"/>
      <c r="B7" s="16"/>
      <c r="C7" s="16"/>
      <c r="D7" s="16">
        <f>D5-2*Info!Q$22</f>
        <v>115</v>
      </c>
      <c r="E7" s="16">
        <v>1</v>
      </c>
      <c r="F7" s="38">
        <v>8</v>
      </c>
    </row>
    <row r="8" spans="1:6" x14ac:dyDescent="0.25">
      <c r="A8" s="37"/>
      <c r="B8" s="16" t="s">
        <v>59</v>
      </c>
      <c r="C8" s="16"/>
      <c r="D8" s="16">
        <f>CEILING(Info!C12*0.55,2.5)</f>
        <v>70</v>
      </c>
      <c r="E8" s="16">
        <v>5</v>
      </c>
      <c r="F8" s="38">
        <v>8</v>
      </c>
    </row>
    <row r="9" spans="1:6" x14ac:dyDescent="0.25">
      <c r="A9" s="37"/>
      <c r="B9" s="16" t="s">
        <v>57</v>
      </c>
      <c r="C9" s="16">
        <v>9</v>
      </c>
      <c r="D9" s="16"/>
      <c r="E9" s="16">
        <v>5</v>
      </c>
      <c r="F9" s="38">
        <v>8</v>
      </c>
    </row>
    <row r="10" spans="1:6" x14ac:dyDescent="0.25">
      <c r="A10" s="37"/>
      <c r="B10" s="16" t="s">
        <v>66</v>
      </c>
      <c r="C10" s="16">
        <v>9</v>
      </c>
      <c r="D10" s="16"/>
      <c r="E10" s="42">
        <v>4</v>
      </c>
      <c r="F10" s="38">
        <v>8</v>
      </c>
    </row>
    <row r="11" spans="1:6" x14ac:dyDescent="0.25">
      <c r="A11" s="39"/>
      <c r="B11" s="40" t="s">
        <v>58</v>
      </c>
      <c r="C11" s="40">
        <v>9</v>
      </c>
      <c r="D11" s="40"/>
      <c r="E11" s="40">
        <v>4</v>
      </c>
      <c r="F11" s="41">
        <v>8</v>
      </c>
    </row>
    <row r="12" spans="1:6" x14ac:dyDescent="0.25">
      <c r="A12" s="34" t="s">
        <v>8</v>
      </c>
      <c r="B12" s="43" t="s">
        <v>60</v>
      </c>
      <c r="C12" s="35"/>
      <c r="D12" s="35">
        <f>CEILING(Info!C12*0.45,2.5)</f>
        <v>57.5</v>
      </c>
      <c r="E12" s="43">
        <v>5</v>
      </c>
      <c r="F12" s="44">
        <v>8</v>
      </c>
    </row>
    <row r="13" spans="1:6" x14ac:dyDescent="0.25">
      <c r="A13" s="37"/>
      <c r="B13" s="16" t="s">
        <v>9</v>
      </c>
      <c r="C13" s="16"/>
      <c r="D13" s="16">
        <f>D15-2*Info!Q$22</f>
        <v>115</v>
      </c>
      <c r="E13" s="16">
        <v>1</v>
      </c>
      <c r="F13" s="38">
        <v>8</v>
      </c>
    </row>
    <row r="14" spans="1:6" x14ac:dyDescent="0.25">
      <c r="A14" s="37"/>
      <c r="B14" s="16"/>
      <c r="C14" s="16"/>
      <c r="D14" s="16">
        <f>D15-Info!Q$22</f>
        <v>122.5</v>
      </c>
      <c r="E14" s="16">
        <v>1</v>
      </c>
      <c r="F14" s="38">
        <v>8</v>
      </c>
    </row>
    <row r="15" spans="1:6" x14ac:dyDescent="0.25">
      <c r="A15" s="37"/>
      <c r="B15" s="16"/>
      <c r="C15" s="16"/>
      <c r="D15" s="16">
        <f>CEILING(Info!C13*0.65,2.5)</f>
        <v>130</v>
      </c>
      <c r="E15" s="16">
        <v>1</v>
      </c>
      <c r="F15" s="38">
        <v>8</v>
      </c>
    </row>
    <row r="16" spans="1:6" x14ac:dyDescent="0.25">
      <c r="A16" s="37"/>
      <c r="B16" s="16"/>
      <c r="C16" s="16"/>
      <c r="D16" s="16">
        <f>D15-Info!Q$22</f>
        <v>122.5</v>
      </c>
      <c r="E16" s="16">
        <v>1</v>
      </c>
      <c r="F16" s="38">
        <v>8</v>
      </c>
    </row>
    <row r="17" spans="1:6" x14ac:dyDescent="0.25">
      <c r="A17" s="37"/>
      <c r="B17" s="16"/>
      <c r="C17" s="16"/>
      <c r="D17" s="16">
        <f>D15-2*Info!Q$22</f>
        <v>115</v>
      </c>
      <c r="E17" s="16">
        <v>1</v>
      </c>
      <c r="F17" s="38">
        <v>8</v>
      </c>
    </row>
    <row r="18" spans="1:6" x14ac:dyDescent="0.25">
      <c r="A18" s="37"/>
      <c r="B18" s="16" t="s">
        <v>61</v>
      </c>
      <c r="C18" s="16">
        <v>9</v>
      </c>
      <c r="D18" s="16"/>
      <c r="E18" s="16">
        <v>5</v>
      </c>
      <c r="F18" s="38">
        <v>8</v>
      </c>
    </row>
    <row r="19" spans="1:6" x14ac:dyDescent="0.25">
      <c r="A19" s="37"/>
      <c r="B19" s="16" t="s">
        <v>65</v>
      </c>
      <c r="C19" s="16">
        <v>9</v>
      </c>
      <c r="D19" s="16"/>
      <c r="E19" s="42">
        <v>4</v>
      </c>
      <c r="F19" s="38">
        <v>8</v>
      </c>
    </row>
    <row r="20" spans="1:6" x14ac:dyDescent="0.25">
      <c r="A20" s="39"/>
      <c r="B20" s="40" t="s">
        <v>11</v>
      </c>
      <c r="C20" s="40">
        <v>9</v>
      </c>
      <c r="D20" s="40"/>
      <c r="E20" s="40">
        <v>4</v>
      </c>
      <c r="F20" s="41">
        <v>8</v>
      </c>
    </row>
    <row r="21" spans="1:6" x14ac:dyDescent="0.25">
      <c r="A21" s="34" t="s">
        <v>12</v>
      </c>
      <c r="B21" s="35" t="s">
        <v>64</v>
      </c>
      <c r="C21" s="35"/>
      <c r="D21" s="35">
        <f>CEILING(Info!C11*0.55,2.5)</f>
        <v>110</v>
      </c>
      <c r="E21" s="43">
        <v>5</v>
      </c>
      <c r="F21" s="44">
        <v>5</v>
      </c>
    </row>
    <row r="22" spans="1:6" x14ac:dyDescent="0.25">
      <c r="A22" s="37"/>
      <c r="B22" s="16" t="s">
        <v>48</v>
      </c>
      <c r="C22" s="16"/>
      <c r="D22" s="16">
        <f>D24-2*Info!Q$25</f>
        <v>72.5</v>
      </c>
      <c r="E22" s="16">
        <v>1</v>
      </c>
      <c r="F22" s="38">
        <v>8</v>
      </c>
    </row>
    <row r="23" spans="1:6" x14ac:dyDescent="0.25">
      <c r="A23" s="37"/>
      <c r="B23" s="16"/>
      <c r="C23" s="16"/>
      <c r="D23" s="16">
        <f>D24-Info!Q$25</f>
        <v>77.5</v>
      </c>
      <c r="E23" s="16">
        <v>1</v>
      </c>
      <c r="F23" s="38">
        <v>8</v>
      </c>
    </row>
    <row r="24" spans="1:6" x14ac:dyDescent="0.25">
      <c r="A24" s="37"/>
      <c r="B24" s="16"/>
      <c r="C24" s="16"/>
      <c r="D24" s="16">
        <f>CEILING(Info!C12*0.65,2.5)</f>
        <v>82.5</v>
      </c>
      <c r="E24" s="16">
        <v>1</v>
      </c>
      <c r="F24" s="38">
        <v>8</v>
      </c>
    </row>
    <row r="25" spans="1:6" x14ac:dyDescent="0.25">
      <c r="A25" s="37"/>
      <c r="B25" s="16"/>
      <c r="C25" s="16"/>
      <c r="D25" s="16">
        <f>D24-Info!Q$25</f>
        <v>77.5</v>
      </c>
      <c r="E25" s="16">
        <v>1</v>
      </c>
      <c r="F25" s="38">
        <v>8</v>
      </c>
    </row>
    <row r="26" spans="1:6" x14ac:dyDescent="0.25">
      <c r="A26" s="37"/>
      <c r="B26" s="16"/>
      <c r="C26" s="16"/>
      <c r="D26" s="16">
        <f>D24-2*Info!Q$25</f>
        <v>72.5</v>
      </c>
      <c r="E26" s="16">
        <v>1</v>
      </c>
      <c r="F26" s="38">
        <v>8</v>
      </c>
    </row>
    <row r="27" spans="1:6" x14ac:dyDescent="0.25">
      <c r="A27" s="37"/>
      <c r="B27" s="16" t="s">
        <v>67</v>
      </c>
      <c r="C27" s="16">
        <v>9</v>
      </c>
      <c r="D27" s="16"/>
      <c r="E27" s="16">
        <v>4</v>
      </c>
      <c r="F27" s="38">
        <v>8</v>
      </c>
    </row>
    <row r="28" spans="1:6" x14ac:dyDescent="0.25">
      <c r="A28" s="37"/>
      <c r="B28" s="16" t="s">
        <v>68</v>
      </c>
      <c r="C28" s="16">
        <v>9</v>
      </c>
      <c r="D28" s="16"/>
      <c r="E28" s="16">
        <v>4</v>
      </c>
      <c r="F28" s="38">
        <v>8</v>
      </c>
    </row>
    <row r="29" spans="1:6" x14ac:dyDescent="0.25">
      <c r="A29" s="39"/>
      <c r="B29" s="40" t="s">
        <v>58</v>
      </c>
      <c r="C29" s="40">
        <v>9</v>
      </c>
      <c r="D29" s="40"/>
      <c r="E29" s="40">
        <v>4</v>
      </c>
      <c r="F29" s="41">
        <v>8</v>
      </c>
    </row>
    <row r="30" spans="1:6" x14ac:dyDescent="0.25">
      <c r="A30" s="34" t="s">
        <v>69</v>
      </c>
      <c r="B30" s="35" t="s">
        <v>70</v>
      </c>
      <c r="C30" s="35"/>
      <c r="D30" s="35">
        <f>CEILING(Info!C13*0.55,2.5)</f>
        <v>110</v>
      </c>
      <c r="E30" s="35">
        <v>5</v>
      </c>
      <c r="F30" s="36">
        <v>5</v>
      </c>
    </row>
    <row r="31" spans="1:6" x14ac:dyDescent="0.25">
      <c r="A31" s="37"/>
      <c r="B31" s="16" t="s">
        <v>10</v>
      </c>
      <c r="C31" s="16">
        <v>9</v>
      </c>
      <c r="D31" s="16"/>
      <c r="E31" s="16">
        <v>5</v>
      </c>
      <c r="F31" s="38">
        <v>8</v>
      </c>
    </row>
    <row r="32" spans="1:6" x14ac:dyDescent="0.25">
      <c r="A32" s="37"/>
      <c r="B32" s="16" t="s">
        <v>71</v>
      </c>
      <c r="C32" s="16">
        <v>9</v>
      </c>
      <c r="D32" s="16"/>
      <c r="E32" s="16">
        <v>5</v>
      </c>
      <c r="F32" s="38">
        <v>8</v>
      </c>
    </row>
    <row r="33" spans="1:6" x14ac:dyDescent="0.25">
      <c r="A33" s="37"/>
      <c r="B33" s="16" t="s">
        <v>66</v>
      </c>
      <c r="C33" s="16">
        <v>9</v>
      </c>
      <c r="D33" s="16"/>
      <c r="E33" s="16">
        <v>4</v>
      </c>
      <c r="F33" s="38">
        <v>8</v>
      </c>
    </row>
    <row r="34" spans="1:6" x14ac:dyDescent="0.25">
      <c r="A34" s="39"/>
      <c r="B34" s="40" t="s">
        <v>72</v>
      </c>
      <c r="C34" s="40">
        <v>9</v>
      </c>
      <c r="D34" s="40"/>
      <c r="E34" s="40">
        <v>4</v>
      </c>
      <c r="F34" s="41">
        <v>8</v>
      </c>
    </row>
    <row r="38" spans="1:6" x14ac:dyDescent="0.25">
      <c r="A38" s="27" t="str">
        <f>Info!A26&amp;", "&amp;DAY(Info!C26)&amp;"."&amp;MONTH(Info!C26)&amp;".-"&amp;DAY(Info!E26)&amp;"."&amp;MONTH(Info!E26)&amp;"."</f>
        <v>Woche 6, 26.1.-1.2.</v>
      </c>
      <c r="B38" s="27" t="s">
        <v>43</v>
      </c>
      <c r="C38" s="27" t="s">
        <v>44</v>
      </c>
      <c r="D38" s="27" t="s">
        <v>45</v>
      </c>
      <c r="E38" s="27" t="s">
        <v>46</v>
      </c>
      <c r="F38" s="27" t="s">
        <v>47</v>
      </c>
    </row>
    <row r="39" spans="1:6" x14ac:dyDescent="0.25">
      <c r="A39" s="34" t="s">
        <v>6</v>
      </c>
      <c r="B39" s="35" t="s">
        <v>63</v>
      </c>
      <c r="C39" s="35"/>
      <c r="D39" s="35">
        <f>D41-2*Info!Q$22</f>
        <v>120</v>
      </c>
      <c r="E39" s="35">
        <v>1</v>
      </c>
      <c r="F39" s="36">
        <v>8</v>
      </c>
    </row>
    <row r="40" spans="1:6" x14ac:dyDescent="0.25">
      <c r="A40" s="37"/>
      <c r="B40" s="16"/>
      <c r="C40" s="16"/>
      <c r="D40" s="16">
        <f>D41-Info!Q$22</f>
        <v>127.5</v>
      </c>
      <c r="E40" s="16">
        <v>1</v>
      </c>
      <c r="F40" s="38">
        <v>8</v>
      </c>
    </row>
    <row r="41" spans="1:6" x14ac:dyDescent="0.25">
      <c r="A41" s="37"/>
      <c r="B41" s="16"/>
      <c r="C41" s="16"/>
      <c r="D41" s="16">
        <f>CEILING(Info!C11*0.675,2.5)</f>
        <v>135</v>
      </c>
      <c r="E41" s="16">
        <v>1</v>
      </c>
      <c r="F41" s="38">
        <v>8</v>
      </c>
    </row>
    <row r="42" spans="1:6" x14ac:dyDescent="0.25">
      <c r="A42" s="37"/>
      <c r="B42" s="16"/>
      <c r="C42" s="16"/>
      <c r="D42" s="16">
        <f>D41-Info!Q$22</f>
        <v>127.5</v>
      </c>
      <c r="E42" s="16">
        <v>1</v>
      </c>
      <c r="F42" s="38">
        <v>8</v>
      </c>
    </row>
    <row r="43" spans="1:6" x14ac:dyDescent="0.25">
      <c r="A43" s="37"/>
      <c r="B43" s="16"/>
      <c r="C43" s="16"/>
      <c r="D43" s="16">
        <f>D41-2*Info!Q$22</f>
        <v>120</v>
      </c>
      <c r="E43" s="16">
        <v>1</v>
      </c>
      <c r="F43" s="38">
        <v>8</v>
      </c>
    </row>
    <row r="44" spans="1:6" x14ac:dyDescent="0.25">
      <c r="A44" s="37"/>
      <c r="B44" s="16" t="s">
        <v>59</v>
      </c>
      <c r="C44" s="16"/>
      <c r="D44" s="16">
        <f>CEILING(Info!C12*0.575,2.5)</f>
        <v>72.5</v>
      </c>
      <c r="E44" s="16">
        <v>5</v>
      </c>
      <c r="F44" s="38">
        <v>8</v>
      </c>
    </row>
    <row r="45" spans="1:6" x14ac:dyDescent="0.25">
      <c r="A45" s="37"/>
      <c r="B45" s="16" t="s">
        <v>57</v>
      </c>
      <c r="C45" s="16">
        <v>9</v>
      </c>
      <c r="D45" s="16"/>
      <c r="E45" s="16">
        <v>5</v>
      </c>
      <c r="F45" s="38">
        <v>8</v>
      </c>
    </row>
    <row r="46" spans="1:6" x14ac:dyDescent="0.25">
      <c r="A46" s="37"/>
      <c r="B46" s="16" t="s">
        <v>66</v>
      </c>
      <c r="C46" s="16">
        <v>9</v>
      </c>
      <c r="D46" s="16"/>
      <c r="E46" s="42">
        <v>4</v>
      </c>
      <c r="F46" s="38">
        <v>8</v>
      </c>
    </row>
    <row r="47" spans="1:6" x14ac:dyDescent="0.25">
      <c r="A47" s="39"/>
      <c r="B47" s="40" t="s">
        <v>58</v>
      </c>
      <c r="C47" s="40">
        <v>9</v>
      </c>
      <c r="D47" s="40"/>
      <c r="E47" s="40">
        <v>4</v>
      </c>
      <c r="F47" s="41">
        <v>8</v>
      </c>
    </row>
    <row r="48" spans="1:6" x14ac:dyDescent="0.25">
      <c r="A48" s="34" t="s">
        <v>8</v>
      </c>
      <c r="B48" s="43" t="s">
        <v>60</v>
      </c>
      <c r="C48" s="35"/>
      <c r="D48" s="35">
        <f>CEILING(Info!C12*0.475,2.5)</f>
        <v>60</v>
      </c>
      <c r="E48" s="43">
        <v>5</v>
      </c>
      <c r="F48" s="44">
        <v>8</v>
      </c>
    </row>
    <row r="49" spans="1:6" x14ac:dyDescent="0.25">
      <c r="A49" s="37"/>
      <c r="B49" s="16" t="s">
        <v>9</v>
      </c>
      <c r="C49" s="16"/>
      <c r="D49" s="16">
        <f>D51-2*Info!Q$22</f>
        <v>120</v>
      </c>
      <c r="E49" s="16">
        <v>1</v>
      </c>
      <c r="F49" s="38">
        <v>8</v>
      </c>
    </row>
    <row r="50" spans="1:6" x14ac:dyDescent="0.25">
      <c r="A50" s="37"/>
      <c r="B50" s="16"/>
      <c r="C50" s="16"/>
      <c r="D50" s="16">
        <f>D51-Info!Q$22</f>
        <v>127.5</v>
      </c>
      <c r="E50" s="16">
        <v>1</v>
      </c>
      <c r="F50" s="38">
        <v>8</v>
      </c>
    </row>
    <row r="51" spans="1:6" x14ac:dyDescent="0.25">
      <c r="A51" s="37"/>
      <c r="B51" s="16"/>
      <c r="C51" s="16"/>
      <c r="D51" s="16">
        <f>CEILING(Info!C13*0.675,2.5)</f>
        <v>135</v>
      </c>
      <c r="E51" s="16">
        <v>1</v>
      </c>
      <c r="F51" s="38">
        <v>8</v>
      </c>
    </row>
    <row r="52" spans="1:6" x14ac:dyDescent="0.25">
      <c r="A52" s="37"/>
      <c r="B52" s="16"/>
      <c r="C52" s="16"/>
      <c r="D52" s="16">
        <f>D51-Info!Q$22</f>
        <v>127.5</v>
      </c>
      <c r="E52" s="16">
        <v>1</v>
      </c>
      <c r="F52" s="38">
        <v>8</v>
      </c>
    </row>
    <row r="53" spans="1:6" x14ac:dyDescent="0.25">
      <c r="A53" s="37"/>
      <c r="B53" s="16"/>
      <c r="C53" s="16"/>
      <c r="D53" s="16">
        <f>D51-2*Info!Q$22</f>
        <v>120</v>
      </c>
      <c r="E53" s="16">
        <v>1</v>
      </c>
      <c r="F53" s="38">
        <v>8</v>
      </c>
    </row>
    <row r="54" spans="1:6" x14ac:dyDescent="0.25">
      <c r="A54" s="37"/>
      <c r="B54" s="16" t="s">
        <v>61</v>
      </c>
      <c r="C54" s="16">
        <v>9</v>
      </c>
      <c r="D54" s="16"/>
      <c r="E54" s="16">
        <v>5</v>
      </c>
      <c r="F54" s="38">
        <v>8</v>
      </c>
    </row>
    <row r="55" spans="1:6" x14ac:dyDescent="0.25">
      <c r="A55" s="37"/>
      <c r="B55" s="16" t="s">
        <v>65</v>
      </c>
      <c r="C55" s="16">
        <v>9</v>
      </c>
      <c r="D55" s="16"/>
      <c r="E55" s="42">
        <v>4</v>
      </c>
      <c r="F55" s="38">
        <v>8</v>
      </c>
    </row>
    <row r="56" spans="1:6" x14ac:dyDescent="0.25">
      <c r="A56" s="39"/>
      <c r="B56" s="40" t="s">
        <v>11</v>
      </c>
      <c r="C56" s="40">
        <v>9</v>
      </c>
      <c r="D56" s="40"/>
      <c r="E56" s="40">
        <v>4</v>
      </c>
      <c r="F56" s="41">
        <v>8</v>
      </c>
    </row>
    <row r="57" spans="1:6" x14ac:dyDescent="0.25">
      <c r="A57" s="34" t="s">
        <v>12</v>
      </c>
      <c r="B57" s="35" t="s">
        <v>64</v>
      </c>
      <c r="C57" s="35"/>
      <c r="D57" s="35">
        <f>CEILING(Info!C11*0.575,2.5)</f>
        <v>115</v>
      </c>
      <c r="E57" s="43">
        <v>5</v>
      </c>
      <c r="F57" s="44">
        <v>5</v>
      </c>
    </row>
    <row r="58" spans="1:6" x14ac:dyDescent="0.25">
      <c r="A58" s="37"/>
      <c r="B58" s="16" t="s">
        <v>48</v>
      </c>
      <c r="C58" s="16"/>
      <c r="D58" s="16">
        <f>D60-2*Info!Q$25</f>
        <v>75</v>
      </c>
      <c r="E58" s="16">
        <v>1</v>
      </c>
      <c r="F58" s="38">
        <v>8</v>
      </c>
    </row>
    <row r="59" spans="1:6" x14ac:dyDescent="0.25">
      <c r="A59" s="37"/>
      <c r="B59" s="16"/>
      <c r="C59" s="16"/>
      <c r="D59" s="16">
        <f>D60-Info!Q$25</f>
        <v>80</v>
      </c>
      <c r="E59" s="16">
        <v>1</v>
      </c>
      <c r="F59" s="38">
        <v>8</v>
      </c>
    </row>
    <row r="60" spans="1:6" x14ac:dyDescent="0.25">
      <c r="A60" s="37"/>
      <c r="B60" s="16"/>
      <c r="C60" s="16"/>
      <c r="D60" s="16">
        <f>CEILING(Info!C12*0.675,2.5)</f>
        <v>85</v>
      </c>
      <c r="E60" s="16">
        <v>1</v>
      </c>
      <c r="F60" s="38">
        <v>8</v>
      </c>
    </row>
    <row r="61" spans="1:6" x14ac:dyDescent="0.25">
      <c r="A61" s="37"/>
      <c r="B61" s="16"/>
      <c r="C61" s="16"/>
      <c r="D61" s="16">
        <f>D60-Info!Q$25</f>
        <v>80</v>
      </c>
      <c r="E61" s="16">
        <v>1</v>
      </c>
      <c r="F61" s="38">
        <v>8</v>
      </c>
    </row>
    <row r="62" spans="1:6" x14ac:dyDescent="0.25">
      <c r="A62" s="37"/>
      <c r="B62" s="16"/>
      <c r="C62" s="16"/>
      <c r="D62" s="16">
        <f>D60-2*Info!Q$25</f>
        <v>75</v>
      </c>
      <c r="E62" s="16">
        <v>1</v>
      </c>
      <c r="F62" s="38">
        <v>8</v>
      </c>
    </row>
    <row r="63" spans="1:6" x14ac:dyDescent="0.25">
      <c r="A63" s="37"/>
      <c r="B63" s="16" t="s">
        <v>67</v>
      </c>
      <c r="C63" s="16">
        <v>9</v>
      </c>
      <c r="D63" s="16"/>
      <c r="E63" s="16">
        <v>4</v>
      </c>
      <c r="F63" s="38">
        <v>8</v>
      </c>
    </row>
    <row r="64" spans="1:6" x14ac:dyDescent="0.25">
      <c r="A64" s="37"/>
      <c r="B64" s="16" t="s">
        <v>68</v>
      </c>
      <c r="C64" s="16">
        <v>9</v>
      </c>
      <c r="D64" s="16"/>
      <c r="E64" s="16">
        <v>4</v>
      </c>
      <c r="F64" s="38">
        <v>8</v>
      </c>
    </row>
    <row r="65" spans="1:6" x14ac:dyDescent="0.25">
      <c r="A65" s="39"/>
      <c r="B65" s="40" t="s">
        <v>58</v>
      </c>
      <c r="C65" s="40">
        <v>9</v>
      </c>
      <c r="D65" s="40"/>
      <c r="E65" s="40">
        <v>4</v>
      </c>
      <c r="F65" s="41">
        <v>8</v>
      </c>
    </row>
    <row r="66" spans="1:6" x14ac:dyDescent="0.25">
      <c r="A66" s="34" t="s">
        <v>69</v>
      </c>
      <c r="B66" s="35" t="s">
        <v>70</v>
      </c>
      <c r="C66" s="35"/>
      <c r="D66" s="35">
        <f>CEILING(Info!C13*0.575,2.5)</f>
        <v>115</v>
      </c>
      <c r="E66" s="35">
        <v>5</v>
      </c>
      <c r="F66" s="36">
        <v>5</v>
      </c>
    </row>
    <row r="67" spans="1:6" x14ac:dyDescent="0.25">
      <c r="A67" s="37"/>
      <c r="B67" s="16" t="s">
        <v>10</v>
      </c>
      <c r="C67" s="16">
        <v>9</v>
      </c>
      <c r="D67" s="16"/>
      <c r="E67" s="16">
        <v>5</v>
      </c>
      <c r="F67" s="38">
        <v>8</v>
      </c>
    </row>
    <row r="68" spans="1:6" x14ac:dyDescent="0.25">
      <c r="A68" s="37"/>
      <c r="B68" s="16" t="s">
        <v>71</v>
      </c>
      <c r="C68" s="16">
        <v>9</v>
      </c>
      <c r="D68" s="16"/>
      <c r="E68" s="16">
        <v>5</v>
      </c>
      <c r="F68" s="38">
        <v>8</v>
      </c>
    </row>
    <row r="69" spans="1:6" x14ac:dyDescent="0.25">
      <c r="A69" s="37"/>
      <c r="B69" s="16" t="s">
        <v>66</v>
      </c>
      <c r="C69" s="16">
        <v>9</v>
      </c>
      <c r="D69" s="16"/>
      <c r="E69" s="16">
        <v>4</v>
      </c>
      <c r="F69" s="38">
        <v>8</v>
      </c>
    </row>
    <row r="70" spans="1:6" x14ac:dyDescent="0.25">
      <c r="A70" s="39"/>
      <c r="B70" s="40" t="s">
        <v>72</v>
      </c>
      <c r="C70" s="40">
        <v>9</v>
      </c>
      <c r="D70" s="40"/>
      <c r="E70" s="40">
        <v>4</v>
      </c>
      <c r="F70" s="41">
        <v>8</v>
      </c>
    </row>
    <row r="73" spans="1:6" x14ac:dyDescent="0.25">
      <c r="A73" s="27" t="str">
        <f>Info!A27&amp;", "&amp;DAY(Info!C27)&amp;"."&amp;MONTH(Info!C27)&amp;".-"&amp;DAY(Info!E27)&amp;"."&amp;MONTH(Info!E27)&amp;"."</f>
        <v>Woche 7, 2.2.-8.2.</v>
      </c>
      <c r="B73" s="27" t="s">
        <v>43</v>
      </c>
      <c r="C73" s="27" t="s">
        <v>44</v>
      </c>
      <c r="D73" s="27" t="s">
        <v>45</v>
      </c>
      <c r="E73" s="27" t="s">
        <v>46</v>
      </c>
      <c r="F73" s="27" t="s">
        <v>47</v>
      </c>
    </row>
    <row r="74" spans="1:6" x14ac:dyDescent="0.25">
      <c r="A74" s="34" t="s">
        <v>6</v>
      </c>
      <c r="B74" s="35" t="s">
        <v>63</v>
      </c>
      <c r="C74" s="35"/>
      <c r="D74" s="35">
        <f>D76-2*Info!Q$22</f>
        <v>125</v>
      </c>
      <c r="E74" s="35">
        <v>1</v>
      </c>
      <c r="F74" s="36">
        <v>8</v>
      </c>
    </row>
    <row r="75" spans="1:6" x14ac:dyDescent="0.25">
      <c r="A75" s="37"/>
      <c r="B75" s="16"/>
      <c r="C75" s="16"/>
      <c r="D75" s="16">
        <f>D76-Info!Q$22</f>
        <v>132.5</v>
      </c>
      <c r="E75" s="16">
        <v>1</v>
      </c>
      <c r="F75" s="38">
        <v>8</v>
      </c>
    </row>
    <row r="76" spans="1:6" x14ac:dyDescent="0.25">
      <c r="A76" s="37"/>
      <c r="B76" s="16"/>
      <c r="C76" s="16"/>
      <c r="D76" s="16">
        <f>CEILING(Info!C11*0.7,2.5)</f>
        <v>140</v>
      </c>
      <c r="E76" s="16">
        <v>1</v>
      </c>
      <c r="F76" s="38">
        <v>8</v>
      </c>
    </row>
    <row r="77" spans="1:6" x14ac:dyDescent="0.25">
      <c r="A77" s="37"/>
      <c r="B77" s="16"/>
      <c r="C77" s="16"/>
      <c r="D77" s="16">
        <f>D76-Info!Q$22</f>
        <v>132.5</v>
      </c>
      <c r="E77" s="16">
        <v>1</v>
      </c>
      <c r="F77" s="38">
        <v>8</v>
      </c>
    </row>
    <row r="78" spans="1:6" x14ac:dyDescent="0.25">
      <c r="A78" s="37"/>
      <c r="B78" s="16"/>
      <c r="C78" s="16"/>
      <c r="D78" s="16">
        <f>D76-2*Info!Q$22</f>
        <v>125</v>
      </c>
      <c r="E78" s="16">
        <v>1</v>
      </c>
      <c r="F78" s="38">
        <v>8</v>
      </c>
    </row>
    <row r="79" spans="1:6" x14ac:dyDescent="0.25">
      <c r="A79" s="37"/>
      <c r="B79" s="16" t="s">
        <v>59</v>
      </c>
      <c r="C79" s="16"/>
      <c r="D79" s="16">
        <f>CEILING(Info!C12*0.6,2.5)</f>
        <v>75</v>
      </c>
      <c r="E79" s="16">
        <v>5</v>
      </c>
      <c r="F79" s="38">
        <v>8</v>
      </c>
    </row>
    <row r="80" spans="1:6" x14ac:dyDescent="0.25">
      <c r="A80" s="37"/>
      <c r="B80" s="16" t="s">
        <v>57</v>
      </c>
      <c r="C80" s="16">
        <v>9</v>
      </c>
      <c r="D80" s="16"/>
      <c r="E80" s="16">
        <v>5</v>
      </c>
      <c r="F80" s="38">
        <v>8</v>
      </c>
    </row>
    <row r="81" spans="1:6" x14ac:dyDescent="0.25">
      <c r="A81" s="37"/>
      <c r="B81" s="16" t="s">
        <v>66</v>
      </c>
      <c r="C81" s="16">
        <v>9</v>
      </c>
      <c r="D81" s="16"/>
      <c r="E81" s="42">
        <v>4</v>
      </c>
      <c r="F81" s="38">
        <v>8</v>
      </c>
    </row>
    <row r="82" spans="1:6" x14ac:dyDescent="0.25">
      <c r="A82" s="39"/>
      <c r="B82" s="40" t="s">
        <v>58</v>
      </c>
      <c r="C82" s="40">
        <v>9</v>
      </c>
      <c r="D82" s="40"/>
      <c r="E82" s="40">
        <v>4</v>
      </c>
      <c r="F82" s="41">
        <v>8</v>
      </c>
    </row>
    <row r="83" spans="1:6" x14ac:dyDescent="0.25">
      <c r="A83" s="34" t="s">
        <v>8</v>
      </c>
      <c r="B83" s="43" t="s">
        <v>60</v>
      </c>
      <c r="C83" s="35"/>
      <c r="D83" s="35">
        <f>CEILING(Info!C12*0.5,2.5)</f>
        <v>62.5</v>
      </c>
      <c r="E83" s="43">
        <v>5</v>
      </c>
      <c r="F83" s="44">
        <v>8</v>
      </c>
    </row>
    <row r="84" spans="1:6" x14ac:dyDescent="0.25">
      <c r="A84" s="37"/>
      <c r="B84" s="16" t="s">
        <v>9</v>
      </c>
      <c r="C84" s="16"/>
      <c r="D84" s="16">
        <f>D86-2*Info!Q$22</f>
        <v>125</v>
      </c>
      <c r="E84" s="16">
        <v>1</v>
      </c>
      <c r="F84" s="38">
        <v>8</v>
      </c>
    </row>
    <row r="85" spans="1:6" x14ac:dyDescent="0.25">
      <c r="A85" s="37"/>
      <c r="B85" s="16"/>
      <c r="C85" s="16"/>
      <c r="D85" s="16">
        <f>D86-Info!Q$22</f>
        <v>132.5</v>
      </c>
      <c r="E85" s="16">
        <v>1</v>
      </c>
      <c r="F85" s="38">
        <v>8</v>
      </c>
    </row>
    <row r="86" spans="1:6" x14ac:dyDescent="0.25">
      <c r="A86" s="37"/>
      <c r="B86" s="16"/>
      <c r="C86" s="16"/>
      <c r="D86" s="16">
        <f>CEILING(Info!C13*0.7,2.5)</f>
        <v>140</v>
      </c>
      <c r="E86" s="16">
        <v>1</v>
      </c>
      <c r="F86" s="38">
        <v>8</v>
      </c>
    </row>
    <row r="87" spans="1:6" x14ac:dyDescent="0.25">
      <c r="A87" s="37"/>
      <c r="B87" s="16"/>
      <c r="C87" s="16"/>
      <c r="D87" s="16">
        <f>D86-Info!Q$22</f>
        <v>132.5</v>
      </c>
      <c r="E87" s="16">
        <v>1</v>
      </c>
      <c r="F87" s="38">
        <v>8</v>
      </c>
    </row>
    <row r="88" spans="1:6" x14ac:dyDescent="0.25">
      <c r="A88" s="37"/>
      <c r="B88" s="16"/>
      <c r="C88" s="16"/>
      <c r="D88" s="16">
        <f>D86-2*Info!Q$22</f>
        <v>125</v>
      </c>
      <c r="E88" s="16">
        <v>1</v>
      </c>
      <c r="F88" s="38">
        <v>8</v>
      </c>
    </row>
    <row r="89" spans="1:6" x14ac:dyDescent="0.25">
      <c r="A89" s="37"/>
      <c r="B89" s="16" t="s">
        <v>61</v>
      </c>
      <c r="C89" s="16">
        <v>9</v>
      </c>
      <c r="D89" s="16"/>
      <c r="E89" s="16">
        <v>5</v>
      </c>
      <c r="F89" s="38">
        <v>8</v>
      </c>
    </row>
    <row r="90" spans="1:6" x14ac:dyDescent="0.25">
      <c r="A90" s="37"/>
      <c r="B90" s="16" t="s">
        <v>65</v>
      </c>
      <c r="C90" s="16">
        <v>9</v>
      </c>
      <c r="D90" s="16"/>
      <c r="E90" s="42">
        <v>4</v>
      </c>
      <c r="F90" s="38">
        <v>8</v>
      </c>
    </row>
    <row r="91" spans="1:6" x14ac:dyDescent="0.25">
      <c r="A91" s="39"/>
      <c r="B91" s="40" t="s">
        <v>11</v>
      </c>
      <c r="C91" s="40">
        <v>9</v>
      </c>
      <c r="D91" s="40"/>
      <c r="E91" s="40">
        <v>4</v>
      </c>
      <c r="F91" s="41">
        <v>8</v>
      </c>
    </row>
    <row r="92" spans="1:6" x14ac:dyDescent="0.25">
      <c r="A92" s="34" t="s">
        <v>12</v>
      </c>
      <c r="B92" s="35" t="s">
        <v>64</v>
      </c>
      <c r="C92" s="35"/>
      <c r="D92" s="35">
        <f>CEILING(Info!C11*0.6,2.5)</f>
        <v>120</v>
      </c>
      <c r="E92" s="43">
        <v>5</v>
      </c>
      <c r="F92" s="44">
        <v>5</v>
      </c>
    </row>
    <row r="93" spans="1:6" x14ac:dyDescent="0.25">
      <c r="A93" s="37"/>
      <c r="B93" s="16" t="s">
        <v>48</v>
      </c>
      <c r="C93" s="16"/>
      <c r="D93" s="16">
        <f>D95-2*Info!Q$25</f>
        <v>77.5</v>
      </c>
      <c r="E93" s="16">
        <v>1</v>
      </c>
      <c r="F93" s="38">
        <v>8</v>
      </c>
    </row>
    <row r="94" spans="1:6" x14ac:dyDescent="0.25">
      <c r="A94" s="37"/>
      <c r="B94" s="16"/>
      <c r="C94" s="16"/>
      <c r="D94" s="16">
        <f>D95-Info!Q$25</f>
        <v>82.5</v>
      </c>
      <c r="E94" s="16">
        <v>1</v>
      </c>
      <c r="F94" s="38">
        <v>8</v>
      </c>
    </row>
    <row r="95" spans="1:6" x14ac:dyDescent="0.25">
      <c r="A95" s="37"/>
      <c r="B95" s="16"/>
      <c r="C95" s="16"/>
      <c r="D95" s="16">
        <f>CEILING(Info!C12*0.7,2.5)</f>
        <v>87.5</v>
      </c>
      <c r="E95" s="16">
        <v>1</v>
      </c>
      <c r="F95" s="38">
        <v>8</v>
      </c>
    </row>
    <row r="96" spans="1:6" x14ac:dyDescent="0.25">
      <c r="A96" s="37"/>
      <c r="B96" s="16"/>
      <c r="C96" s="16"/>
      <c r="D96" s="16">
        <f>D95-Info!Q$25</f>
        <v>82.5</v>
      </c>
      <c r="E96" s="16">
        <v>1</v>
      </c>
      <c r="F96" s="38">
        <v>8</v>
      </c>
    </row>
    <row r="97" spans="1:6" x14ac:dyDescent="0.25">
      <c r="A97" s="37"/>
      <c r="B97" s="16"/>
      <c r="C97" s="16"/>
      <c r="D97" s="16">
        <f>D95-2*Info!Q$25</f>
        <v>77.5</v>
      </c>
      <c r="E97" s="16">
        <v>1</v>
      </c>
      <c r="F97" s="38">
        <v>8</v>
      </c>
    </row>
    <row r="98" spans="1:6" x14ac:dyDescent="0.25">
      <c r="A98" s="37"/>
      <c r="B98" s="16" t="s">
        <v>67</v>
      </c>
      <c r="C98" s="16">
        <v>9</v>
      </c>
      <c r="D98" s="16"/>
      <c r="E98" s="16">
        <v>4</v>
      </c>
      <c r="F98" s="38">
        <v>8</v>
      </c>
    </row>
    <row r="99" spans="1:6" x14ac:dyDescent="0.25">
      <c r="A99" s="37"/>
      <c r="B99" s="16" t="s">
        <v>68</v>
      </c>
      <c r="C99" s="16">
        <v>9</v>
      </c>
      <c r="D99" s="16"/>
      <c r="E99" s="16">
        <v>4</v>
      </c>
      <c r="F99" s="38">
        <v>8</v>
      </c>
    </row>
    <row r="100" spans="1:6" x14ac:dyDescent="0.25">
      <c r="A100" s="39"/>
      <c r="B100" s="40" t="s">
        <v>58</v>
      </c>
      <c r="C100" s="40">
        <v>9</v>
      </c>
      <c r="D100" s="40"/>
      <c r="E100" s="40">
        <v>4</v>
      </c>
      <c r="F100" s="41">
        <v>8</v>
      </c>
    </row>
    <row r="101" spans="1:6" x14ac:dyDescent="0.25">
      <c r="A101" s="34" t="s">
        <v>69</v>
      </c>
      <c r="B101" s="35" t="s">
        <v>70</v>
      </c>
      <c r="C101" s="35"/>
      <c r="D101" s="35">
        <f>CEILING(Info!C13*0.6,2.5)</f>
        <v>120</v>
      </c>
      <c r="E101" s="35">
        <v>5</v>
      </c>
      <c r="F101" s="36">
        <v>5</v>
      </c>
    </row>
    <row r="102" spans="1:6" x14ac:dyDescent="0.25">
      <c r="A102" s="37"/>
      <c r="B102" s="16" t="s">
        <v>10</v>
      </c>
      <c r="C102" s="16">
        <v>9</v>
      </c>
      <c r="D102" s="16"/>
      <c r="E102" s="16">
        <v>5</v>
      </c>
      <c r="F102" s="38">
        <v>8</v>
      </c>
    </row>
    <row r="103" spans="1:6" x14ac:dyDescent="0.25">
      <c r="A103" s="37"/>
      <c r="B103" s="16" t="s">
        <v>71</v>
      </c>
      <c r="C103" s="16">
        <v>9</v>
      </c>
      <c r="D103" s="16"/>
      <c r="E103" s="16">
        <v>5</v>
      </c>
      <c r="F103" s="38">
        <v>8</v>
      </c>
    </row>
    <row r="104" spans="1:6" x14ac:dyDescent="0.25">
      <c r="A104" s="37"/>
      <c r="B104" s="16" t="s">
        <v>66</v>
      </c>
      <c r="C104" s="16">
        <v>9</v>
      </c>
      <c r="D104" s="16"/>
      <c r="E104" s="16">
        <v>4</v>
      </c>
      <c r="F104" s="38">
        <v>8</v>
      </c>
    </row>
    <row r="105" spans="1:6" x14ac:dyDescent="0.25">
      <c r="A105" s="39"/>
      <c r="B105" s="40" t="s">
        <v>72</v>
      </c>
      <c r="C105" s="40">
        <v>9</v>
      </c>
      <c r="D105" s="40"/>
      <c r="E105" s="40">
        <v>4</v>
      </c>
      <c r="F105" s="41">
        <v>8</v>
      </c>
    </row>
    <row r="107" spans="1:6" x14ac:dyDescent="0.25">
      <c r="A107" s="27" t="str">
        <f>Info!A28&amp;", "&amp;DAY(Info!C28)&amp;"."&amp;MONTH(Info!C28)&amp;".-"&amp;DAY(Info!E28)&amp;"."&amp;MONTH(Info!E28)&amp;"."</f>
        <v>Woche 8, 9.2.-15.2.</v>
      </c>
      <c r="B107" s="27" t="s">
        <v>43</v>
      </c>
      <c r="C107" s="27" t="s">
        <v>44</v>
      </c>
      <c r="D107" s="27" t="s">
        <v>45</v>
      </c>
      <c r="E107" s="27" t="s">
        <v>46</v>
      </c>
      <c r="F107" s="27" t="s">
        <v>47</v>
      </c>
    </row>
    <row r="108" spans="1:6" x14ac:dyDescent="0.25">
      <c r="A108" s="34" t="s">
        <v>6</v>
      </c>
      <c r="B108" s="35" t="s">
        <v>63</v>
      </c>
      <c r="C108" s="35"/>
      <c r="D108" s="35">
        <f>D110-2*Info!Q$22</f>
        <v>105</v>
      </c>
      <c r="E108" s="35">
        <v>1</v>
      </c>
      <c r="F108" s="36">
        <v>8</v>
      </c>
    </row>
    <row r="109" spans="1:6" x14ac:dyDescent="0.25">
      <c r="A109" s="37"/>
      <c r="B109" s="16"/>
      <c r="C109" s="16"/>
      <c r="D109" s="16">
        <f>D110-Info!Q$22</f>
        <v>112.5</v>
      </c>
      <c r="E109" s="16">
        <v>1</v>
      </c>
      <c r="F109" s="38">
        <v>8</v>
      </c>
    </row>
    <row r="110" spans="1:6" x14ac:dyDescent="0.25">
      <c r="A110" s="37"/>
      <c r="B110" s="16"/>
      <c r="C110" s="16"/>
      <c r="D110" s="16">
        <f>CEILING(Info!C11*0.6,2.5)</f>
        <v>120</v>
      </c>
      <c r="E110" s="16">
        <v>1</v>
      </c>
      <c r="F110" s="38">
        <v>8</v>
      </c>
    </row>
    <row r="111" spans="1:6" x14ac:dyDescent="0.25">
      <c r="A111" s="37"/>
      <c r="B111" s="16"/>
      <c r="C111" s="16"/>
      <c r="D111" s="16">
        <f>D110-Info!Q$22</f>
        <v>112.5</v>
      </c>
      <c r="E111" s="16">
        <v>1</v>
      </c>
      <c r="F111" s="38">
        <v>8</v>
      </c>
    </row>
    <row r="112" spans="1:6" x14ac:dyDescent="0.25">
      <c r="A112" s="37"/>
      <c r="B112" s="16" t="s">
        <v>59</v>
      </c>
      <c r="C112" s="16"/>
      <c r="D112" s="16">
        <f>CEILING(Info!C12*0.5,2.5)</f>
        <v>62.5</v>
      </c>
      <c r="E112" s="16">
        <v>4</v>
      </c>
      <c r="F112" s="38">
        <v>8</v>
      </c>
    </row>
    <row r="113" spans="1:6" x14ac:dyDescent="0.25">
      <c r="A113" s="37"/>
      <c r="B113" s="16" t="s">
        <v>57</v>
      </c>
      <c r="C113" s="16">
        <v>8</v>
      </c>
      <c r="D113" s="16"/>
      <c r="E113" s="16">
        <v>4</v>
      </c>
      <c r="F113" s="38">
        <v>8</v>
      </c>
    </row>
    <row r="114" spans="1:6" x14ac:dyDescent="0.25">
      <c r="A114" s="37"/>
      <c r="B114" s="16" t="s">
        <v>66</v>
      </c>
      <c r="C114" s="16">
        <v>8</v>
      </c>
      <c r="D114" s="16"/>
      <c r="E114" s="42">
        <v>3</v>
      </c>
      <c r="F114" s="38">
        <v>8</v>
      </c>
    </row>
    <row r="115" spans="1:6" x14ac:dyDescent="0.25">
      <c r="A115" s="39"/>
      <c r="B115" s="40" t="s">
        <v>58</v>
      </c>
      <c r="C115" s="40">
        <v>8</v>
      </c>
      <c r="D115" s="40"/>
      <c r="E115" s="40">
        <v>3</v>
      </c>
      <c r="F115" s="41">
        <v>8</v>
      </c>
    </row>
    <row r="116" spans="1:6" x14ac:dyDescent="0.25">
      <c r="A116" s="34" t="s">
        <v>8</v>
      </c>
      <c r="B116" s="43" t="s">
        <v>60</v>
      </c>
      <c r="C116" s="35"/>
      <c r="D116" s="35">
        <f>CEILING(Info!C12*0.45,2.5)</f>
        <v>57.5</v>
      </c>
      <c r="E116" s="43">
        <v>4</v>
      </c>
      <c r="F116" s="44">
        <v>8</v>
      </c>
    </row>
    <row r="117" spans="1:6" x14ac:dyDescent="0.25">
      <c r="A117" s="37"/>
      <c r="B117" s="16" t="s">
        <v>9</v>
      </c>
      <c r="C117" s="16"/>
      <c r="D117" s="16">
        <f>D119-2*Info!Q$22</f>
        <v>105</v>
      </c>
      <c r="E117" s="16">
        <v>1</v>
      </c>
      <c r="F117" s="38">
        <v>8</v>
      </c>
    </row>
    <row r="118" spans="1:6" x14ac:dyDescent="0.25">
      <c r="A118" s="37"/>
      <c r="B118" s="16"/>
      <c r="C118" s="16"/>
      <c r="D118" s="16">
        <f>D119-Info!Q$22</f>
        <v>112.5</v>
      </c>
      <c r="E118" s="16">
        <v>1</v>
      </c>
      <c r="F118" s="38">
        <v>8</v>
      </c>
    </row>
    <row r="119" spans="1:6" x14ac:dyDescent="0.25">
      <c r="A119" s="37"/>
      <c r="B119" s="16"/>
      <c r="C119" s="16"/>
      <c r="D119" s="16">
        <f>CEILING(Info!C13*0.6,2.5)</f>
        <v>120</v>
      </c>
      <c r="E119" s="16">
        <v>1</v>
      </c>
      <c r="F119" s="38">
        <v>8</v>
      </c>
    </row>
    <row r="120" spans="1:6" x14ac:dyDescent="0.25">
      <c r="A120" s="37"/>
      <c r="B120" s="16"/>
      <c r="C120" s="16"/>
      <c r="D120" s="16">
        <f>D119-Info!Q$22</f>
        <v>112.5</v>
      </c>
      <c r="E120" s="16">
        <v>1</v>
      </c>
      <c r="F120" s="38">
        <v>8</v>
      </c>
    </row>
    <row r="121" spans="1:6" x14ac:dyDescent="0.25">
      <c r="A121" s="37"/>
      <c r="B121" s="16" t="s">
        <v>61</v>
      </c>
      <c r="C121" s="16">
        <v>8</v>
      </c>
      <c r="D121" s="16"/>
      <c r="E121" s="16">
        <v>4</v>
      </c>
      <c r="F121" s="38">
        <v>8</v>
      </c>
    </row>
    <row r="122" spans="1:6" x14ac:dyDescent="0.25">
      <c r="A122" s="37"/>
      <c r="B122" s="16" t="s">
        <v>65</v>
      </c>
      <c r="C122" s="16">
        <v>8</v>
      </c>
      <c r="D122" s="16"/>
      <c r="E122" s="42">
        <v>3</v>
      </c>
      <c r="F122" s="38">
        <v>8</v>
      </c>
    </row>
    <row r="123" spans="1:6" x14ac:dyDescent="0.25">
      <c r="A123" s="39"/>
      <c r="B123" s="40" t="s">
        <v>11</v>
      </c>
      <c r="C123" s="40">
        <v>8</v>
      </c>
      <c r="D123" s="40"/>
      <c r="E123" s="40">
        <v>3</v>
      </c>
      <c r="F123" s="41">
        <v>8</v>
      </c>
    </row>
    <row r="124" spans="1:6" x14ac:dyDescent="0.25">
      <c r="A124" s="34" t="s">
        <v>12</v>
      </c>
      <c r="B124" s="35" t="s">
        <v>64</v>
      </c>
      <c r="C124" s="35"/>
      <c r="D124" s="35">
        <f>CEILING(Info!C11*0.5,2.5)</f>
        <v>100</v>
      </c>
      <c r="E124" s="43">
        <v>5</v>
      </c>
      <c r="F124" s="44">
        <v>5</v>
      </c>
    </row>
    <row r="125" spans="1:6" x14ac:dyDescent="0.25">
      <c r="A125" s="37"/>
      <c r="B125" s="16" t="s">
        <v>48</v>
      </c>
      <c r="C125" s="16"/>
      <c r="D125" s="16">
        <f>D127-2*Info!Q$25</f>
        <v>65</v>
      </c>
      <c r="E125" s="16">
        <v>1</v>
      </c>
      <c r="F125" s="38">
        <v>8</v>
      </c>
    </row>
    <row r="126" spans="1:6" x14ac:dyDescent="0.25">
      <c r="A126" s="37"/>
      <c r="B126" s="16"/>
      <c r="C126" s="16"/>
      <c r="D126" s="16">
        <f>D127-Info!Q$25</f>
        <v>70</v>
      </c>
      <c r="E126" s="16">
        <v>1</v>
      </c>
      <c r="F126" s="38">
        <v>8</v>
      </c>
    </row>
    <row r="127" spans="1:6" x14ac:dyDescent="0.25">
      <c r="A127" s="37"/>
      <c r="B127" s="16"/>
      <c r="C127" s="16"/>
      <c r="D127" s="16">
        <f>CEILING(Info!C12*0.6,2.5)</f>
        <v>75</v>
      </c>
      <c r="E127" s="16">
        <v>1</v>
      </c>
      <c r="F127" s="38">
        <v>8</v>
      </c>
    </row>
    <row r="128" spans="1:6" x14ac:dyDescent="0.25">
      <c r="A128" s="37"/>
      <c r="B128" s="16"/>
      <c r="C128" s="16"/>
      <c r="D128" s="16">
        <f>D127-Info!Q$25</f>
        <v>70</v>
      </c>
      <c r="E128" s="16">
        <v>1</v>
      </c>
      <c r="F128" s="38">
        <v>8</v>
      </c>
    </row>
    <row r="129" spans="1:6" x14ac:dyDescent="0.25">
      <c r="A129" s="37"/>
      <c r="B129" s="16" t="s">
        <v>67</v>
      </c>
      <c r="C129" s="16">
        <v>8</v>
      </c>
      <c r="D129" s="16"/>
      <c r="E129" s="16">
        <v>3</v>
      </c>
      <c r="F129" s="38">
        <v>8</v>
      </c>
    </row>
    <row r="130" spans="1:6" x14ac:dyDescent="0.25">
      <c r="A130" s="37"/>
      <c r="B130" s="16" t="s">
        <v>68</v>
      </c>
      <c r="C130" s="16">
        <v>8</v>
      </c>
      <c r="D130" s="16"/>
      <c r="E130" s="16">
        <v>3</v>
      </c>
      <c r="F130" s="38">
        <v>8</v>
      </c>
    </row>
    <row r="131" spans="1:6" x14ac:dyDescent="0.25">
      <c r="A131" s="39"/>
      <c r="B131" s="40" t="s">
        <v>58</v>
      </c>
      <c r="C131" s="40">
        <v>8</v>
      </c>
      <c r="D131" s="40"/>
      <c r="E131" s="40">
        <v>3</v>
      </c>
      <c r="F131" s="41">
        <v>8</v>
      </c>
    </row>
    <row r="132" spans="1:6" x14ac:dyDescent="0.25">
      <c r="A132" s="34" t="s">
        <v>69</v>
      </c>
      <c r="B132" s="35" t="s">
        <v>70</v>
      </c>
      <c r="C132" s="35"/>
      <c r="D132" s="35">
        <f>CEILING(Info!C13*0.5,2.5)</f>
        <v>100</v>
      </c>
      <c r="E132" s="35">
        <v>4</v>
      </c>
      <c r="F132" s="36">
        <v>5</v>
      </c>
    </row>
    <row r="133" spans="1:6" x14ac:dyDescent="0.25">
      <c r="A133" s="37"/>
      <c r="B133" s="16" t="s">
        <v>10</v>
      </c>
      <c r="C133" s="16">
        <v>8</v>
      </c>
      <c r="D133" s="16"/>
      <c r="E133" s="16">
        <v>4</v>
      </c>
      <c r="F133" s="38">
        <v>8</v>
      </c>
    </row>
    <row r="134" spans="1:6" x14ac:dyDescent="0.25">
      <c r="A134" s="37"/>
      <c r="B134" s="16" t="s">
        <v>71</v>
      </c>
      <c r="C134" s="16">
        <v>8</v>
      </c>
      <c r="D134" s="16"/>
      <c r="E134" s="16">
        <v>4</v>
      </c>
      <c r="F134" s="38">
        <v>8</v>
      </c>
    </row>
    <row r="135" spans="1:6" x14ac:dyDescent="0.25">
      <c r="A135" s="37"/>
      <c r="B135" s="16" t="s">
        <v>66</v>
      </c>
      <c r="C135" s="16">
        <v>8</v>
      </c>
      <c r="D135" s="16"/>
      <c r="E135" s="16">
        <v>3</v>
      </c>
      <c r="F135" s="38">
        <v>8</v>
      </c>
    </row>
    <row r="136" spans="1:6" x14ac:dyDescent="0.25">
      <c r="A136" s="39"/>
      <c r="B136" s="40" t="s">
        <v>72</v>
      </c>
      <c r="C136" s="40">
        <v>8</v>
      </c>
      <c r="D136" s="40"/>
      <c r="E136" s="40">
        <v>3</v>
      </c>
      <c r="F136" s="41">
        <v>8</v>
      </c>
    </row>
  </sheetData>
  <sheetProtection algorithmName="SHA-512" hashValue="kIigsSHbG/6FLKetzzWLGVmzp9IyI/XS8gTLQbVvMfvihdPOMRxfs0p3FpGNTC7inMIZzTuVrQNN34cpHQcoKA==" saltValue="L4cm2UCEknPysh+LkAx7mg==" spinCount="10000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7"/>
  <sheetViews>
    <sheetView workbookViewId="0"/>
  </sheetViews>
  <sheetFormatPr baseColWidth="10" defaultRowHeight="15" x14ac:dyDescent="0.25"/>
  <cols>
    <col min="1" max="1" width="21.7109375" customWidth="1"/>
    <col min="2" max="2" width="48.28515625" bestFit="1" customWidth="1"/>
    <col min="3" max="6" width="8.7109375" customWidth="1"/>
  </cols>
  <sheetData>
    <row r="2" spans="1:6" x14ac:dyDescent="0.25">
      <c r="A2" s="27" t="str">
        <f>Info!A29&amp;", "&amp;DAY(Info!C29)&amp;"."&amp;MONTH(Info!C29)&amp;".-"&amp;DAY(Info!E29)&amp;"."&amp;MONTH(Info!E29)&amp;"."</f>
        <v>Woche 9, 16.2.-22.2.</v>
      </c>
      <c r="B2" s="27" t="s">
        <v>43</v>
      </c>
      <c r="C2" s="27" t="s">
        <v>44</v>
      </c>
      <c r="D2" s="27" t="s">
        <v>45</v>
      </c>
      <c r="E2" s="27" t="s">
        <v>46</v>
      </c>
      <c r="F2" s="27" t="s">
        <v>47</v>
      </c>
    </row>
    <row r="3" spans="1:6" x14ac:dyDescent="0.25">
      <c r="A3" s="34" t="s">
        <v>6</v>
      </c>
      <c r="B3" s="35" t="s">
        <v>7</v>
      </c>
      <c r="C3" s="35"/>
      <c r="D3" s="35">
        <f>D5-2*Info!Q$22</f>
        <v>132.5</v>
      </c>
      <c r="E3" s="35">
        <v>1</v>
      </c>
      <c r="F3" s="36">
        <v>5</v>
      </c>
    </row>
    <row r="4" spans="1:6" x14ac:dyDescent="0.25">
      <c r="A4" s="37"/>
      <c r="B4" s="16"/>
      <c r="C4" s="16"/>
      <c r="D4" s="16">
        <f>D5-Info!Q$22</f>
        <v>140</v>
      </c>
      <c r="E4" s="16">
        <v>1</v>
      </c>
      <c r="F4" s="38">
        <v>5</v>
      </c>
    </row>
    <row r="5" spans="1:6" x14ac:dyDescent="0.25">
      <c r="A5" s="37"/>
      <c r="B5" s="16"/>
      <c r="C5" s="16"/>
      <c r="D5" s="16">
        <f>CEILING(Info!C11*0.735,2.5)</f>
        <v>147.5</v>
      </c>
      <c r="E5" s="16">
        <v>1</v>
      </c>
      <c r="F5" s="38">
        <v>5</v>
      </c>
    </row>
    <row r="6" spans="1:6" x14ac:dyDescent="0.25">
      <c r="A6" s="37"/>
      <c r="B6" s="16"/>
      <c r="C6" s="16"/>
      <c r="D6" s="16">
        <f>D5-Info!Q$22</f>
        <v>140</v>
      </c>
      <c r="E6" s="16">
        <v>1</v>
      </c>
      <c r="F6" s="38">
        <v>5</v>
      </c>
    </row>
    <row r="7" spans="1:6" x14ac:dyDescent="0.25">
      <c r="A7" s="37"/>
      <c r="B7" s="16"/>
      <c r="C7" s="16"/>
      <c r="D7" s="16">
        <f>D5-2*Info!Q$22</f>
        <v>132.5</v>
      </c>
      <c r="E7" s="16">
        <v>1</v>
      </c>
      <c r="F7" s="38">
        <v>5</v>
      </c>
    </row>
    <row r="8" spans="1:6" x14ac:dyDescent="0.25">
      <c r="A8" s="37"/>
      <c r="B8" s="16" t="s">
        <v>59</v>
      </c>
      <c r="C8" s="16"/>
      <c r="D8" s="16">
        <f>CEILING(Info!C12*0.65,2.5)</f>
        <v>82.5</v>
      </c>
      <c r="E8" s="16">
        <v>5</v>
      </c>
      <c r="F8" s="38">
        <v>5</v>
      </c>
    </row>
    <row r="9" spans="1:6" x14ac:dyDescent="0.25">
      <c r="A9" s="37"/>
      <c r="B9" s="16" t="s">
        <v>57</v>
      </c>
      <c r="C9" s="16">
        <v>9</v>
      </c>
      <c r="D9" s="16"/>
      <c r="E9" s="16">
        <v>5</v>
      </c>
      <c r="F9" s="38">
        <v>8</v>
      </c>
    </row>
    <row r="10" spans="1:6" x14ac:dyDescent="0.25">
      <c r="A10" s="37"/>
      <c r="B10" s="16" t="s">
        <v>66</v>
      </c>
      <c r="C10" s="16">
        <v>9</v>
      </c>
      <c r="D10" s="16"/>
      <c r="E10" s="42">
        <v>4</v>
      </c>
      <c r="F10" s="38">
        <v>8</v>
      </c>
    </row>
    <row r="11" spans="1:6" x14ac:dyDescent="0.25">
      <c r="A11" s="39"/>
      <c r="B11" s="40" t="s">
        <v>58</v>
      </c>
      <c r="C11" s="40">
        <v>8</v>
      </c>
      <c r="D11" s="40"/>
      <c r="E11" s="40">
        <v>4</v>
      </c>
      <c r="F11" s="41">
        <v>8</v>
      </c>
    </row>
    <row r="12" spans="1:6" x14ac:dyDescent="0.25">
      <c r="A12" s="34" t="s">
        <v>8</v>
      </c>
      <c r="B12" s="43" t="s">
        <v>60</v>
      </c>
      <c r="C12" s="35"/>
      <c r="D12" s="35">
        <f>CEILING(Info!C12*0.55,2.5)</f>
        <v>70</v>
      </c>
      <c r="E12" s="43">
        <v>5</v>
      </c>
      <c r="F12" s="44">
        <v>5</v>
      </c>
    </row>
    <row r="13" spans="1:6" x14ac:dyDescent="0.25">
      <c r="A13" s="37"/>
      <c r="B13" s="16" t="s">
        <v>9</v>
      </c>
      <c r="C13" s="16"/>
      <c r="D13" s="16">
        <f>D15-2*Info!Q$22</f>
        <v>132.5</v>
      </c>
      <c r="E13" s="16">
        <v>1</v>
      </c>
      <c r="F13" s="38">
        <v>5</v>
      </c>
    </row>
    <row r="14" spans="1:6" x14ac:dyDescent="0.25">
      <c r="A14" s="37"/>
      <c r="B14" s="16"/>
      <c r="C14" s="16"/>
      <c r="D14" s="16">
        <f>D15-Info!Q$22</f>
        <v>140</v>
      </c>
      <c r="E14" s="16">
        <v>1</v>
      </c>
      <c r="F14" s="38">
        <v>5</v>
      </c>
    </row>
    <row r="15" spans="1:6" x14ac:dyDescent="0.25">
      <c r="A15" s="37"/>
      <c r="B15" s="16"/>
      <c r="C15" s="16"/>
      <c r="D15" s="16">
        <f>CEILING(Info!C13*0.735,2.5)</f>
        <v>147.5</v>
      </c>
      <c r="E15" s="16">
        <v>1</v>
      </c>
      <c r="F15" s="38">
        <v>5</v>
      </c>
    </row>
    <row r="16" spans="1:6" x14ac:dyDescent="0.25">
      <c r="A16" s="37"/>
      <c r="B16" s="16"/>
      <c r="C16" s="16"/>
      <c r="D16" s="16">
        <f>D15-Info!Q$22</f>
        <v>140</v>
      </c>
      <c r="E16" s="16">
        <v>1</v>
      </c>
      <c r="F16" s="38">
        <v>5</v>
      </c>
    </row>
    <row r="17" spans="1:6" x14ac:dyDescent="0.25">
      <c r="A17" s="37"/>
      <c r="B17" s="16"/>
      <c r="C17" s="16"/>
      <c r="D17" s="16">
        <f>D15-2*Info!Q$22</f>
        <v>132.5</v>
      </c>
      <c r="E17" s="16">
        <v>1</v>
      </c>
      <c r="F17" s="38">
        <v>5</v>
      </c>
    </row>
    <row r="18" spans="1:6" x14ac:dyDescent="0.25">
      <c r="A18" s="37"/>
      <c r="B18" s="16" t="s">
        <v>61</v>
      </c>
      <c r="C18" s="16">
        <v>9</v>
      </c>
      <c r="D18" s="16"/>
      <c r="E18" s="16">
        <v>5</v>
      </c>
      <c r="F18" s="38">
        <v>8</v>
      </c>
    </row>
    <row r="19" spans="1:6" x14ac:dyDescent="0.25">
      <c r="A19" s="37"/>
      <c r="B19" s="16" t="s">
        <v>65</v>
      </c>
      <c r="C19" s="16">
        <v>9</v>
      </c>
      <c r="D19" s="16"/>
      <c r="E19" s="42">
        <v>4</v>
      </c>
      <c r="F19" s="38">
        <v>8</v>
      </c>
    </row>
    <row r="20" spans="1:6" x14ac:dyDescent="0.25">
      <c r="A20" s="39"/>
      <c r="B20" s="40" t="s">
        <v>11</v>
      </c>
      <c r="C20" s="40">
        <v>8</v>
      </c>
      <c r="D20" s="40"/>
      <c r="E20" s="40">
        <v>4</v>
      </c>
      <c r="F20" s="41">
        <v>8</v>
      </c>
    </row>
    <row r="21" spans="1:6" x14ac:dyDescent="0.25">
      <c r="A21" s="34" t="s">
        <v>12</v>
      </c>
      <c r="B21" s="35" t="s">
        <v>62</v>
      </c>
      <c r="C21" s="35"/>
      <c r="D21" s="35">
        <f>CEILING(Info!C11*0.65,2.5)</f>
        <v>130</v>
      </c>
      <c r="E21" s="43">
        <v>5</v>
      </c>
      <c r="F21" s="44">
        <v>4</v>
      </c>
    </row>
    <row r="22" spans="1:6" x14ac:dyDescent="0.25">
      <c r="A22" s="37"/>
      <c r="B22" s="16" t="s">
        <v>48</v>
      </c>
      <c r="C22" s="16"/>
      <c r="D22" s="16">
        <f>D24-2*Info!Q$25</f>
        <v>82.5</v>
      </c>
      <c r="E22" s="16">
        <v>1</v>
      </c>
      <c r="F22" s="38">
        <v>5</v>
      </c>
    </row>
    <row r="23" spans="1:6" x14ac:dyDescent="0.25">
      <c r="A23" s="37"/>
      <c r="B23" s="16"/>
      <c r="C23" s="16"/>
      <c r="D23" s="16">
        <f>D24-Info!Q$25</f>
        <v>87.5</v>
      </c>
      <c r="E23" s="16">
        <v>1</v>
      </c>
      <c r="F23" s="38">
        <v>5</v>
      </c>
    </row>
    <row r="24" spans="1:6" x14ac:dyDescent="0.25">
      <c r="A24" s="37"/>
      <c r="B24" s="16"/>
      <c r="C24" s="16"/>
      <c r="D24" s="16">
        <f>CEILING(Info!C12*0.735,2.5)</f>
        <v>92.5</v>
      </c>
      <c r="E24" s="16">
        <v>1</v>
      </c>
      <c r="F24" s="38">
        <v>5</v>
      </c>
    </row>
    <row r="25" spans="1:6" x14ac:dyDescent="0.25">
      <c r="A25" s="37"/>
      <c r="B25" s="16"/>
      <c r="C25" s="16"/>
      <c r="D25" s="16">
        <f>D24-Info!Q$25</f>
        <v>87.5</v>
      </c>
      <c r="E25" s="16">
        <v>1</v>
      </c>
      <c r="F25" s="38">
        <v>5</v>
      </c>
    </row>
    <row r="26" spans="1:6" x14ac:dyDescent="0.25">
      <c r="A26" s="37"/>
      <c r="B26" s="16"/>
      <c r="C26" s="16"/>
      <c r="D26" s="16">
        <f>D24-2*Info!Q$25</f>
        <v>82.5</v>
      </c>
      <c r="E26" s="16">
        <v>1</v>
      </c>
      <c r="F26" s="38">
        <v>5</v>
      </c>
    </row>
    <row r="27" spans="1:6" x14ac:dyDescent="0.25">
      <c r="A27" s="37"/>
      <c r="B27" s="16" t="s">
        <v>67</v>
      </c>
      <c r="C27" s="16">
        <v>8</v>
      </c>
      <c r="D27" s="16"/>
      <c r="E27" s="16">
        <v>4</v>
      </c>
      <c r="F27" s="38">
        <v>6</v>
      </c>
    </row>
    <row r="28" spans="1:6" x14ac:dyDescent="0.25">
      <c r="A28" s="37"/>
      <c r="B28" s="16" t="s">
        <v>68</v>
      </c>
      <c r="C28" s="16">
        <v>9</v>
      </c>
      <c r="D28" s="16"/>
      <c r="E28" s="16">
        <v>4</v>
      </c>
      <c r="F28" s="38">
        <v>8</v>
      </c>
    </row>
    <row r="29" spans="1:6" x14ac:dyDescent="0.25">
      <c r="A29" s="39"/>
      <c r="B29" s="40" t="s">
        <v>58</v>
      </c>
      <c r="C29" s="40">
        <v>8</v>
      </c>
      <c r="D29" s="40"/>
      <c r="E29" s="40">
        <v>4</v>
      </c>
      <c r="F29" s="41">
        <v>8</v>
      </c>
    </row>
    <row r="30" spans="1:6" x14ac:dyDescent="0.25">
      <c r="A30" s="34" t="s">
        <v>69</v>
      </c>
      <c r="B30" s="35" t="s">
        <v>77</v>
      </c>
      <c r="C30" s="35"/>
      <c r="D30" s="35">
        <f>CEILING(Info!C13*0.7,2.5)</f>
        <v>140</v>
      </c>
      <c r="E30" s="35">
        <v>5</v>
      </c>
      <c r="F30" s="36">
        <v>4</v>
      </c>
    </row>
    <row r="31" spans="1:6" x14ac:dyDescent="0.25">
      <c r="A31" s="37"/>
      <c r="B31" s="16" t="s">
        <v>10</v>
      </c>
      <c r="C31" s="16">
        <v>9</v>
      </c>
      <c r="D31" s="16"/>
      <c r="E31" s="16">
        <v>5</v>
      </c>
      <c r="F31" s="38">
        <v>5</v>
      </c>
    </row>
    <row r="32" spans="1:6" x14ac:dyDescent="0.25">
      <c r="A32" s="37"/>
      <c r="B32" s="16" t="s">
        <v>71</v>
      </c>
      <c r="C32" s="16">
        <v>9</v>
      </c>
      <c r="D32" s="16"/>
      <c r="E32" s="16">
        <v>5</v>
      </c>
      <c r="F32" s="38">
        <v>8</v>
      </c>
    </row>
    <row r="33" spans="1:6" x14ac:dyDescent="0.25">
      <c r="A33" s="37"/>
      <c r="B33" s="16" t="s">
        <v>66</v>
      </c>
      <c r="C33" s="16">
        <v>9</v>
      </c>
      <c r="D33" s="16"/>
      <c r="E33" s="16">
        <v>4</v>
      </c>
      <c r="F33" s="38">
        <v>8</v>
      </c>
    </row>
    <row r="34" spans="1:6" x14ac:dyDescent="0.25">
      <c r="A34" s="39"/>
      <c r="B34" s="40" t="s">
        <v>72</v>
      </c>
      <c r="C34" s="40">
        <v>8</v>
      </c>
      <c r="D34" s="40"/>
      <c r="E34" s="40">
        <v>4</v>
      </c>
      <c r="F34" s="41">
        <v>8</v>
      </c>
    </row>
    <row r="38" spans="1:6" x14ac:dyDescent="0.25">
      <c r="A38" s="27" t="str">
        <f>Info!A30&amp;", "&amp;DAY(Info!C30)&amp;"."&amp;MONTH(Info!C30)&amp;".-"&amp;DAY(Info!E30)&amp;"."&amp;MONTH(Info!E30)&amp;"."</f>
        <v>Woche 10, 23.2.-29.2.</v>
      </c>
      <c r="B38" s="27" t="s">
        <v>43</v>
      </c>
      <c r="C38" s="27" t="s">
        <v>44</v>
      </c>
      <c r="D38" s="27" t="s">
        <v>45</v>
      </c>
      <c r="E38" s="27" t="s">
        <v>46</v>
      </c>
      <c r="F38" s="27" t="s">
        <v>47</v>
      </c>
    </row>
    <row r="39" spans="1:6" x14ac:dyDescent="0.25">
      <c r="A39" s="34" t="s">
        <v>6</v>
      </c>
      <c r="B39" s="35" t="s">
        <v>7</v>
      </c>
      <c r="C39" s="35"/>
      <c r="D39" s="35">
        <f>D41-2*Info!Q$22</f>
        <v>142.5</v>
      </c>
      <c r="E39" s="35">
        <v>1</v>
      </c>
      <c r="F39" s="36">
        <v>5</v>
      </c>
    </row>
    <row r="40" spans="1:6" x14ac:dyDescent="0.25">
      <c r="A40" s="37"/>
      <c r="B40" s="16"/>
      <c r="C40" s="16"/>
      <c r="D40" s="16">
        <f>D41-Info!Q$22</f>
        <v>150</v>
      </c>
      <c r="E40" s="16">
        <v>1</v>
      </c>
      <c r="F40" s="38">
        <v>5</v>
      </c>
    </row>
    <row r="41" spans="1:6" x14ac:dyDescent="0.25">
      <c r="A41" s="37"/>
      <c r="B41" s="16"/>
      <c r="C41" s="16"/>
      <c r="D41" s="16">
        <f>CEILING(Info!C11*0.785,2.5)</f>
        <v>157.5</v>
      </c>
      <c r="E41" s="16">
        <v>1</v>
      </c>
      <c r="F41" s="38">
        <v>5</v>
      </c>
    </row>
    <row r="42" spans="1:6" x14ac:dyDescent="0.25">
      <c r="A42" s="37"/>
      <c r="B42" s="16"/>
      <c r="C42" s="16"/>
      <c r="D42" s="16">
        <f>D41-Info!Q$22</f>
        <v>150</v>
      </c>
      <c r="E42" s="16">
        <v>1</v>
      </c>
      <c r="F42" s="38">
        <v>5</v>
      </c>
    </row>
    <row r="43" spans="1:6" x14ac:dyDescent="0.25">
      <c r="A43" s="37"/>
      <c r="B43" s="16" t="s">
        <v>59</v>
      </c>
      <c r="C43" s="16"/>
      <c r="D43" s="16">
        <f>CEILING(Info!C12*0.675,2.5)</f>
        <v>85</v>
      </c>
      <c r="E43" s="16">
        <v>4</v>
      </c>
      <c r="F43" s="38">
        <v>5</v>
      </c>
    </row>
    <row r="44" spans="1:6" x14ac:dyDescent="0.25">
      <c r="A44" s="37"/>
      <c r="B44" s="16" t="s">
        <v>57</v>
      </c>
      <c r="C44" s="16">
        <v>9</v>
      </c>
      <c r="D44" s="16"/>
      <c r="E44" s="16">
        <v>4</v>
      </c>
      <c r="F44" s="38">
        <v>8</v>
      </c>
    </row>
    <row r="45" spans="1:6" x14ac:dyDescent="0.25">
      <c r="A45" s="37"/>
      <c r="B45" s="16" t="s">
        <v>66</v>
      </c>
      <c r="C45" s="16">
        <v>9</v>
      </c>
      <c r="D45" s="16"/>
      <c r="E45" s="42">
        <v>3</v>
      </c>
      <c r="F45" s="38">
        <v>8</v>
      </c>
    </row>
    <row r="46" spans="1:6" x14ac:dyDescent="0.25">
      <c r="A46" s="39"/>
      <c r="B46" s="40" t="s">
        <v>58</v>
      </c>
      <c r="C46" s="40">
        <v>8</v>
      </c>
      <c r="D46" s="40"/>
      <c r="E46" s="40">
        <v>3</v>
      </c>
      <c r="F46" s="41">
        <v>8</v>
      </c>
    </row>
    <row r="47" spans="1:6" x14ac:dyDescent="0.25">
      <c r="A47" s="34" t="s">
        <v>8</v>
      </c>
      <c r="B47" s="43" t="s">
        <v>60</v>
      </c>
      <c r="C47" s="35"/>
      <c r="D47" s="35">
        <f>CEILING(Info!C12*0.575,2.5)</f>
        <v>72.5</v>
      </c>
      <c r="E47" s="43">
        <v>4</v>
      </c>
      <c r="F47" s="44">
        <v>5</v>
      </c>
    </row>
    <row r="48" spans="1:6" x14ac:dyDescent="0.25">
      <c r="A48" s="37"/>
      <c r="B48" s="16" t="s">
        <v>9</v>
      </c>
      <c r="C48" s="16"/>
      <c r="D48" s="16">
        <f>D50-2*Info!Q$22</f>
        <v>142.5</v>
      </c>
      <c r="E48" s="16">
        <v>1</v>
      </c>
      <c r="F48" s="38">
        <v>5</v>
      </c>
    </row>
    <row r="49" spans="1:6" x14ac:dyDescent="0.25">
      <c r="A49" s="37"/>
      <c r="B49" s="16"/>
      <c r="C49" s="16"/>
      <c r="D49" s="16">
        <f>D50-Info!Q$22</f>
        <v>150</v>
      </c>
      <c r="E49" s="16">
        <v>1</v>
      </c>
      <c r="F49" s="38">
        <v>5</v>
      </c>
    </row>
    <row r="50" spans="1:6" x14ac:dyDescent="0.25">
      <c r="A50" s="37"/>
      <c r="B50" s="16"/>
      <c r="C50" s="16"/>
      <c r="D50" s="16">
        <f>CEILING(Info!C13*0.785,2.5)</f>
        <v>157.5</v>
      </c>
      <c r="E50" s="16">
        <v>1</v>
      </c>
      <c r="F50" s="38">
        <v>5</v>
      </c>
    </row>
    <row r="51" spans="1:6" x14ac:dyDescent="0.25">
      <c r="A51" s="37"/>
      <c r="B51" s="16"/>
      <c r="C51" s="16"/>
      <c r="D51" s="16">
        <f>D50-Info!Q$22</f>
        <v>150</v>
      </c>
      <c r="E51" s="16">
        <v>1</v>
      </c>
      <c r="F51" s="38">
        <v>5</v>
      </c>
    </row>
    <row r="52" spans="1:6" x14ac:dyDescent="0.25">
      <c r="A52" s="37"/>
      <c r="B52" s="16" t="s">
        <v>61</v>
      </c>
      <c r="C52" s="16">
        <v>9</v>
      </c>
      <c r="D52" s="16"/>
      <c r="E52" s="16">
        <v>4</v>
      </c>
      <c r="F52" s="38">
        <v>8</v>
      </c>
    </row>
    <row r="53" spans="1:6" x14ac:dyDescent="0.25">
      <c r="A53" s="37"/>
      <c r="B53" s="16" t="s">
        <v>65</v>
      </c>
      <c r="C53" s="16">
        <v>9</v>
      </c>
      <c r="D53" s="16"/>
      <c r="E53" s="42">
        <v>3</v>
      </c>
      <c r="F53" s="38">
        <v>8</v>
      </c>
    </row>
    <row r="54" spans="1:6" x14ac:dyDescent="0.25">
      <c r="A54" s="39"/>
      <c r="B54" s="40" t="s">
        <v>11</v>
      </c>
      <c r="C54" s="40">
        <v>8</v>
      </c>
      <c r="D54" s="40"/>
      <c r="E54" s="40">
        <v>3</v>
      </c>
      <c r="F54" s="41">
        <v>8</v>
      </c>
    </row>
    <row r="55" spans="1:6" x14ac:dyDescent="0.25">
      <c r="A55" s="34" t="s">
        <v>12</v>
      </c>
      <c r="B55" s="35" t="s">
        <v>62</v>
      </c>
      <c r="C55" s="35"/>
      <c r="D55" s="35">
        <f>CEILING(Info!C11*0.675,2.5)</f>
        <v>135</v>
      </c>
      <c r="E55" s="43">
        <v>4</v>
      </c>
      <c r="F55" s="44">
        <v>4</v>
      </c>
    </row>
    <row r="56" spans="1:6" x14ac:dyDescent="0.25">
      <c r="A56" s="37"/>
      <c r="B56" s="16" t="s">
        <v>48</v>
      </c>
      <c r="C56" s="16"/>
      <c r="D56" s="16">
        <f>D58-2*Info!Q$25</f>
        <v>90</v>
      </c>
      <c r="E56" s="16">
        <v>1</v>
      </c>
      <c r="F56" s="38">
        <v>5</v>
      </c>
    </row>
    <row r="57" spans="1:6" x14ac:dyDescent="0.25">
      <c r="A57" s="37"/>
      <c r="B57" s="16"/>
      <c r="C57" s="16"/>
      <c r="D57" s="16">
        <f>D58-Info!Q$25</f>
        <v>95</v>
      </c>
      <c r="E57" s="16">
        <v>1</v>
      </c>
      <c r="F57" s="38">
        <v>5</v>
      </c>
    </row>
    <row r="58" spans="1:6" x14ac:dyDescent="0.25">
      <c r="A58" s="37"/>
      <c r="B58" s="16"/>
      <c r="C58" s="16"/>
      <c r="D58" s="16">
        <f>CEILING(Info!C12*0.785,2.5)</f>
        <v>100</v>
      </c>
      <c r="E58" s="16">
        <v>1</v>
      </c>
      <c r="F58" s="38">
        <v>5</v>
      </c>
    </row>
    <row r="59" spans="1:6" x14ac:dyDescent="0.25">
      <c r="A59" s="37"/>
      <c r="B59" s="16"/>
      <c r="C59" s="16"/>
      <c r="D59" s="16">
        <f>D58-Info!Q$25</f>
        <v>95</v>
      </c>
      <c r="E59" s="16">
        <v>1</v>
      </c>
      <c r="F59" s="38">
        <v>5</v>
      </c>
    </row>
    <row r="60" spans="1:6" x14ac:dyDescent="0.25">
      <c r="A60" s="37"/>
      <c r="B60" s="16" t="s">
        <v>67</v>
      </c>
      <c r="C60" s="16">
        <v>8</v>
      </c>
      <c r="D60" s="16"/>
      <c r="E60" s="16">
        <v>3</v>
      </c>
      <c r="F60" s="38">
        <v>6</v>
      </c>
    </row>
    <row r="61" spans="1:6" x14ac:dyDescent="0.25">
      <c r="A61" s="37"/>
      <c r="B61" s="16" t="s">
        <v>68</v>
      </c>
      <c r="C61" s="16">
        <v>9</v>
      </c>
      <c r="D61" s="16"/>
      <c r="E61" s="16">
        <v>3</v>
      </c>
      <c r="F61" s="38">
        <v>8</v>
      </c>
    </row>
    <row r="62" spans="1:6" x14ac:dyDescent="0.25">
      <c r="A62" s="39"/>
      <c r="B62" s="40" t="s">
        <v>58</v>
      </c>
      <c r="C62" s="40">
        <v>8</v>
      </c>
      <c r="D62" s="40"/>
      <c r="E62" s="40">
        <v>3</v>
      </c>
      <c r="F62" s="41">
        <v>8</v>
      </c>
    </row>
    <row r="63" spans="1:6" x14ac:dyDescent="0.25">
      <c r="A63" s="34" t="s">
        <v>69</v>
      </c>
      <c r="B63" s="35" t="s">
        <v>77</v>
      </c>
      <c r="C63" s="35"/>
      <c r="D63" s="35">
        <f>CEILING(Info!C13*0.725,2.5)</f>
        <v>145</v>
      </c>
      <c r="E63" s="35">
        <v>4</v>
      </c>
      <c r="F63" s="36">
        <v>4</v>
      </c>
    </row>
    <row r="64" spans="1:6" x14ac:dyDescent="0.25">
      <c r="A64" s="37"/>
      <c r="B64" s="16" t="s">
        <v>10</v>
      </c>
      <c r="C64" s="16">
        <v>9</v>
      </c>
      <c r="D64" s="16"/>
      <c r="E64" s="16">
        <v>5</v>
      </c>
      <c r="F64" s="38">
        <v>5</v>
      </c>
    </row>
    <row r="65" spans="1:6" x14ac:dyDescent="0.25">
      <c r="A65" s="37"/>
      <c r="B65" s="16" t="s">
        <v>71</v>
      </c>
      <c r="C65" s="16">
        <v>9</v>
      </c>
      <c r="D65" s="16"/>
      <c r="E65" s="16">
        <v>5</v>
      </c>
      <c r="F65" s="38">
        <v>8</v>
      </c>
    </row>
    <row r="66" spans="1:6" x14ac:dyDescent="0.25">
      <c r="A66" s="37"/>
      <c r="B66" s="16" t="s">
        <v>66</v>
      </c>
      <c r="C66" s="16">
        <v>9</v>
      </c>
      <c r="D66" s="16"/>
      <c r="E66" s="16">
        <v>3</v>
      </c>
      <c r="F66" s="38">
        <v>8</v>
      </c>
    </row>
    <row r="67" spans="1:6" x14ac:dyDescent="0.25">
      <c r="A67" s="39"/>
      <c r="B67" s="40" t="s">
        <v>72</v>
      </c>
      <c r="C67" s="40">
        <v>8</v>
      </c>
      <c r="D67" s="40"/>
      <c r="E67" s="40">
        <v>3</v>
      </c>
      <c r="F67" s="41">
        <v>8</v>
      </c>
    </row>
    <row r="70" spans="1:6" x14ac:dyDescent="0.25">
      <c r="A70" s="27" t="str">
        <f>Info!A31&amp;", "&amp;DAY(Info!C31)&amp;"."&amp;MONTH(Info!C31)&amp;".-"&amp;DAY(Info!E31)&amp;"."&amp;MONTH(Info!E31)&amp;"."</f>
        <v>Woche 11, 1.3.-7.3.</v>
      </c>
      <c r="B70" s="27" t="s">
        <v>43</v>
      </c>
      <c r="C70" s="27" t="s">
        <v>44</v>
      </c>
      <c r="D70" s="27" t="s">
        <v>45</v>
      </c>
      <c r="E70" s="27" t="s">
        <v>46</v>
      </c>
      <c r="F70" s="27" t="s">
        <v>47</v>
      </c>
    </row>
    <row r="71" spans="1:6" x14ac:dyDescent="0.25">
      <c r="A71" s="34" t="s">
        <v>6</v>
      </c>
      <c r="B71" s="35" t="s">
        <v>7</v>
      </c>
      <c r="C71" s="35"/>
      <c r="D71" s="35">
        <f>D73-2*Info!Q$22</f>
        <v>152.5</v>
      </c>
      <c r="E71" s="35">
        <v>1</v>
      </c>
      <c r="F71" s="36">
        <v>5</v>
      </c>
    </row>
    <row r="72" spans="1:6" x14ac:dyDescent="0.25">
      <c r="A72" s="37"/>
      <c r="B72" s="16"/>
      <c r="C72" s="16"/>
      <c r="D72" s="16">
        <f>D73-Info!Q$22</f>
        <v>160</v>
      </c>
      <c r="E72" s="16">
        <v>1</v>
      </c>
      <c r="F72" s="38">
        <v>5</v>
      </c>
    </row>
    <row r="73" spans="1:6" x14ac:dyDescent="0.25">
      <c r="A73" s="37"/>
      <c r="B73" s="16"/>
      <c r="C73" s="16"/>
      <c r="D73" s="16">
        <f>CEILING(Info!C11*0.835,2.5)</f>
        <v>167.5</v>
      </c>
      <c r="E73" s="16">
        <v>1</v>
      </c>
      <c r="F73" s="38">
        <v>5</v>
      </c>
    </row>
    <row r="74" spans="1:6" x14ac:dyDescent="0.25">
      <c r="A74" s="37"/>
      <c r="B74" s="16" t="s">
        <v>59</v>
      </c>
      <c r="C74" s="16"/>
      <c r="D74" s="16">
        <f>CEILING(Info!C12*0.7,2.5)</f>
        <v>87.5</v>
      </c>
      <c r="E74" s="16">
        <v>4</v>
      </c>
      <c r="F74" s="38">
        <v>5</v>
      </c>
    </row>
    <row r="75" spans="1:6" x14ac:dyDescent="0.25">
      <c r="A75" s="37"/>
      <c r="B75" s="16" t="s">
        <v>57</v>
      </c>
      <c r="C75" s="16">
        <v>9</v>
      </c>
      <c r="D75" s="16"/>
      <c r="E75" s="16">
        <v>4</v>
      </c>
      <c r="F75" s="38">
        <v>8</v>
      </c>
    </row>
    <row r="76" spans="1:6" x14ac:dyDescent="0.25">
      <c r="A76" s="37"/>
      <c r="B76" s="16" t="s">
        <v>66</v>
      </c>
      <c r="C76" s="16">
        <v>8</v>
      </c>
      <c r="D76" s="16"/>
      <c r="E76" s="42">
        <v>3</v>
      </c>
      <c r="F76" s="38">
        <v>8</v>
      </c>
    </row>
    <row r="77" spans="1:6" x14ac:dyDescent="0.25">
      <c r="A77" s="39"/>
      <c r="B77" s="40" t="s">
        <v>58</v>
      </c>
      <c r="C77" s="40">
        <v>8</v>
      </c>
      <c r="D77" s="40"/>
      <c r="E77" s="40">
        <v>3</v>
      </c>
      <c r="F77" s="41">
        <v>8</v>
      </c>
    </row>
    <row r="78" spans="1:6" x14ac:dyDescent="0.25">
      <c r="A78" s="34" t="s">
        <v>8</v>
      </c>
      <c r="B78" s="43" t="s">
        <v>60</v>
      </c>
      <c r="C78" s="35"/>
      <c r="D78" s="35">
        <f>CEILING(Info!C12*0.6,2.5)</f>
        <v>75</v>
      </c>
      <c r="E78" s="43">
        <v>4</v>
      </c>
      <c r="F78" s="44">
        <v>5</v>
      </c>
    </row>
    <row r="79" spans="1:6" x14ac:dyDescent="0.25">
      <c r="A79" s="37"/>
      <c r="B79" s="16" t="s">
        <v>9</v>
      </c>
      <c r="C79" s="16"/>
      <c r="D79" s="16">
        <f>D81-2*Info!Q$22</f>
        <v>152.5</v>
      </c>
      <c r="E79" s="16">
        <v>1</v>
      </c>
      <c r="F79" s="38">
        <v>5</v>
      </c>
    </row>
    <row r="80" spans="1:6" x14ac:dyDescent="0.25">
      <c r="A80" s="37"/>
      <c r="B80" s="16"/>
      <c r="C80" s="16"/>
      <c r="D80" s="16">
        <f>D81-Info!Q$22</f>
        <v>160</v>
      </c>
      <c r="E80" s="16">
        <v>1</v>
      </c>
      <c r="F80" s="38">
        <v>5</v>
      </c>
    </row>
    <row r="81" spans="1:6" x14ac:dyDescent="0.25">
      <c r="A81" s="37"/>
      <c r="B81" s="16"/>
      <c r="C81" s="16"/>
      <c r="D81" s="16">
        <f>CEILING(Info!C13*0.835,2.5)</f>
        <v>167.5</v>
      </c>
      <c r="E81" s="16">
        <v>1</v>
      </c>
      <c r="F81" s="38">
        <v>5</v>
      </c>
    </row>
    <row r="82" spans="1:6" x14ac:dyDescent="0.25">
      <c r="A82" s="37"/>
      <c r="B82" s="16" t="s">
        <v>61</v>
      </c>
      <c r="C82" s="16">
        <v>9</v>
      </c>
      <c r="D82" s="16"/>
      <c r="E82" s="16">
        <v>4</v>
      </c>
      <c r="F82" s="38">
        <v>8</v>
      </c>
    </row>
    <row r="83" spans="1:6" x14ac:dyDescent="0.25">
      <c r="A83" s="37"/>
      <c r="B83" s="16" t="s">
        <v>65</v>
      </c>
      <c r="C83" s="16">
        <v>9</v>
      </c>
      <c r="D83" s="16"/>
      <c r="E83" s="42">
        <v>3</v>
      </c>
      <c r="F83" s="38">
        <v>8</v>
      </c>
    </row>
    <row r="84" spans="1:6" x14ac:dyDescent="0.25">
      <c r="A84" s="39"/>
      <c r="B84" s="40" t="s">
        <v>11</v>
      </c>
      <c r="C84" s="40">
        <v>8</v>
      </c>
      <c r="D84" s="40"/>
      <c r="E84" s="40">
        <v>3</v>
      </c>
      <c r="F84" s="41">
        <v>8</v>
      </c>
    </row>
    <row r="85" spans="1:6" x14ac:dyDescent="0.25">
      <c r="A85" s="34" t="s">
        <v>12</v>
      </c>
      <c r="B85" s="35" t="s">
        <v>62</v>
      </c>
      <c r="C85" s="35"/>
      <c r="D85" s="35">
        <f>CEILING(Info!C11*0.7,2.5)</f>
        <v>140</v>
      </c>
      <c r="E85" s="43">
        <v>4</v>
      </c>
      <c r="F85" s="44">
        <v>4</v>
      </c>
    </row>
    <row r="86" spans="1:6" x14ac:dyDescent="0.25">
      <c r="A86" s="37"/>
      <c r="B86" s="16" t="s">
        <v>48</v>
      </c>
      <c r="C86" s="16"/>
      <c r="D86" s="16">
        <f>D88-2*Info!Q$25</f>
        <v>95</v>
      </c>
      <c r="E86" s="16">
        <v>1</v>
      </c>
      <c r="F86" s="38">
        <v>5</v>
      </c>
    </row>
    <row r="87" spans="1:6" x14ac:dyDescent="0.25">
      <c r="A87" s="37"/>
      <c r="B87" s="16"/>
      <c r="C87" s="16"/>
      <c r="D87" s="16">
        <f>D88-Info!Q$25</f>
        <v>100</v>
      </c>
      <c r="E87" s="16">
        <v>1</v>
      </c>
      <c r="F87" s="38">
        <v>5</v>
      </c>
    </row>
    <row r="88" spans="1:6" x14ac:dyDescent="0.25">
      <c r="A88" s="37"/>
      <c r="B88" s="16"/>
      <c r="C88" s="16"/>
      <c r="D88" s="16">
        <f>CEILING(Info!C12*0.835,2.5)</f>
        <v>105</v>
      </c>
      <c r="E88" s="16">
        <v>1</v>
      </c>
      <c r="F88" s="38">
        <v>5</v>
      </c>
    </row>
    <row r="89" spans="1:6" x14ac:dyDescent="0.25">
      <c r="A89" s="37"/>
      <c r="B89" s="16" t="s">
        <v>67</v>
      </c>
      <c r="C89" s="16">
        <v>8</v>
      </c>
      <c r="D89" s="16"/>
      <c r="E89" s="16">
        <v>3</v>
      </c>
      <c r="F89" s="38">
        <v>6</v>
      </c>
    </row>
    <row r="90" spans="1:6" x14ac:dyDescent="0.25">
      <c r="A90" s="37"/>
      <c r="B90" s="16" t="s">
        <v>68</v>
      </c>
      <c r="C90" s="16">
        <v>9</v>
      </c>
      <c r="D90" s="16"/>
      <c r="E90" s="16">
        <v>3</v>
      </c>
      <c r="F90" s="38">
        <v>8</v>
      </c>
    </row>
    <row r="91" spans="1:6" x14ac:dyDescent="0.25">
      <c r="A91" s="39"/>
      <c r="B91" s="40" t="s">
        <v>58</v>
      </c>
      <c r="C91" s="40">
        <v>8</v>
      </c>
      <c r="D91" s="40"/>
      <c r="E91" s="40">
        <v>3</v>
      </c>
      <c r="F91" s="41">
        <v>8</v>
      </c>
    </row>
    <row r="92" spans="1:6" x14ac:dyDescent="0.25">
      <c r="A92" s="34" t="s">
        <v>69</v>
      </c>
      <c r="B92" s="35" t="s">
        <v>77</v>
      </c>
      <c r="C92" s="35"/>
      <c r="D92" s="35">
        <f>CEILING(Info!C13*0.75,2.5)</f>
        <v>150</v>
      </c>
      <c r="E92" s="35">
        <v>4</v>
      </c>
      <c r="F92" s="36">
        <v>4</v>
      </c>
    </row>
    <row r="93" spans="1:6" x14ac:dyDescent="0.25">
      <c r="A93" s="37"/>
      <c r="B93" s="16" t="s">
        <v>10</v>
      </c>
      <c r="C93" s="16">
        <v>9</v>
      </c>
      <c r="D93" s="16"/>
      <c r="E93" s="16">
        <v>4</v>
      </c>
      <c r="F93" s="38">
        <v>5</v>
      </c>
    </row>
    <row r="94" spans="1:6" x14ac:dyDescent="0.25">
      <c r="A94" s="37"/>
      <c r="B94" s="16" t="s">
        <v>71</v>
      </c>
      <c r="C94" s="16">
        <v>9</v>
      </c>
      <c r="D94" s="16"/>
      <c r="E94" s="16">
        <v>4</v>
      </c>
      <c r="F94" s="38">
        <v>8</v>
      </c>
    </row>
    <row r="95" spans="1:6" x14ac:dyDescent="0.25">
      <c r="A95" s="37"/>
      <c r="B95" s="16" t="s">
        <v>66</v>
      </c>
      <c r="C95" s="16">
        <v>8</v>
      </c>
      <c r="D95" s="16"/>
      <c r="E95" s="16">
        <v>3</v>
      </c>
      <c r="F95" s="38">
        <v>8</v>
      </c>
    </row>
    <row r="96" spans="1:6" x14ac:dyDescent="0.25">
      <c r="A96" s="39"/>
      <c r="B96" s="40" t="s">
        <v>72</v>
      </c>
      <c r="C96" s="40">
        <v>8</v>
      </c>
      <c r="D96" s="40"/>
      <c r="E96" s="40">
        <v>3</v>
      </c>
      <c r="F96" s="41">
        <v>8</v>
      </c>
    </row>
    <row r="98" spans="1:6" x14ac:dyDescent="0.25">
      <c r="A98" s="27" t="str">
        <f>Info!A32&amp;", "&amp;DAY(Info!C32)&amp;"."&amp;MONTH(Info!C32)&amp;".-"&amp;DAY(Info!E32)&amp;"."&amp;MONTH(Info!E32)&amp;"."</f>
        <v>Woche 12, 8.3.-14.3.</v>
      </c>
      <c r="B98" s="27" t="s">
        <v>43</v>
      </c>
      <c r="C98" s="27" t="s">
        <v>44</v>
      </c>
      <c r="D98" s="27" t="s">
        <v>45</v>
      </c>
      <c r="E98" s="27" t="s">
        <v>46</v>
      </c>
      <c r="F98" s="27" t="s">
        <v>47</v>
      </c>
    </row>
    <row r="99" spans="1:6" x14ac:dyDescent="0.25">
      <c r="A99" s="34" t="s">
        <v>6</v>
      </c>
      <c r="B99" s="35" t="s">
        <v>7</v>
      </c>
      <c r="C99" s="35"/>
      <c r="D99" s="35">
        <f>D101-2*Info!Q$22</f>
        <v>122.5</v>
      </c>
      <c r="E99" s="35">
        <v>1</v>
      </c>
      <c r="F99" s="36">
        <v>5</v>
      </c>
    </row>
    <row r="100" spans="1:6" x14ac:dyDescent="0.25">
      <c r="A100" s="37"/>
      <c r="B100" s="16"/>
      <c r="C100" s="16"/>
      <c r="D100" s="16">
        <f>D101-Info!Q$22</f>
        <v>130</v>
      </c>
      <c r="E100" s="16">
        <v>1</v>
      </c>
      <c r="F100" s="38">
        <v>5</v>
      </c>
    </row>
    <row r="101" spans="1:6" x14ac:dyDescent="0.25">
      <c r="A101" s="37"/>
      <c r="B101" s="16"/>
      <c r="C101" s="16"/>
      <c r="D101" s="16">
        <f>CEILING(Info!C11*0.685,2.5)</f>
        <v>137.5</v>
      </c>
      <c r="E101" s="16">
        <v>1</v>
      </c>
      <c r="F101" s="38">
        <v>5</v>
      </c>
    </row>
    <row r="102" spans="1:6" x14ac:dyDescent="0.25">
      <c r="A102" s="37"/>
      <c r="B102" s="16"/>
      <c r="C102" s="16"/>
      <c r="D102" s="16">
        <f>D101-Info!Q$22</f>
        <v>130</v>
      </c>
      <c r="E102" s="16">
        <v>1</v>
      </c>
      <c r="F102" s="38">
        <v>5</v>
      </c>
    </row>
    <row r="103" spans="1:6" x14ac:dyDescent="0.25">
      <c r="A103" s="37"/>
      <c r="B103" s="16" t="s">
        <v>59</v>
      </c>
      <c r="C103" s="16"/>
      <c r="D103" s="16">
        <f>CEILING(Info!C12*0.6,2.5)</f>
        <v>75</v>
      </c>
      <c r="E103" s="16">
        <v>4</v>
      </c>
      <c r="F103" s="38">
        <v>5</v>
      </c>
    </row>
    <row r="104" spans="1:6" x14ac:dyDescent="0.25">
      <c r="A104" s="37"/>
      <c r="B104" s="16" t="s">
        <v>57</v>
      </c>
      <c r="C104" s="16">
        <v>8</v>
      </c>
      <c r="D104" s="16"/>
      <c r="E104" s="16">
        <v>4</v>
      </c>
      <c r="F104" s="38">
        <v>8</v>
      </c>
    </row>
    <row r="105" spans="1:6" x14ac:dyDescent="0.25">
      <c r="A105" s="37"/>
      <c r="B105" s="16" t="s">
        <v>66</v>
      </c>
      <c r="C105" s="16">
        <v>8</v>
      </c>
      <c r="D105" s="16"/>
      <c r="E105" s="42">
        <v>3</v>
      </c>
      <c r="F105" s="38">
        <v>8</v>
      </c>
    </row>
    <row r="106" spans="1:6" x14ac:dyDescent="0.25">
      <c r="A106" s="39"/>
      <c r="B106" s="40" t="s">
        <v>58</v>
      </c>
      <c r="C106" s="40">
        <v>8</v>
      </c>
      <c r="D106" s="40"/>
      <c r="E106" s="40">
        <v>3</v>
      </c>
      <c r="F106" s="41">
        <v>8</v>
      </c>
    </row>
    <row r="107" spans="1:6" x14ac:dyDescent="0.25">
      <c r="A107" s="34" t="s">
        <v>8</v>
      </c>
      <c r="B107" s="43" t="s">
        <v>60</v>
      </c>
      <c r="C107" s="35"/>
      <c r="D107" s="35">
        <f>CEILING(Info!C12*0.5,2.5)</f>
        <v>62.5</v>
      </c>
      <c r="E107" s="43">
        <v>4</v>
      </c>
      <c r="F107" s="44">
        <v>5</v>
      </c>
    </row>
    <row r="108" spans="1:6" x14ac:dyDescent="0.25">
      <c r="A108" s="37"/>
      <c r="B108" s="16" t="s">
        <v>9</v>
      </c>
      <c r="C108" s="16"/>
      <c r="D108" s="16">
        <f>D110-2*Info!Q$22</f>
        <v>122.5</v>
      </c>
      <c r="E108" s="16">
        <v>1</v>
      </c>
      <c r="F108" s="38">
        <v>5</v>
      </c>
    </row>
    <row r="109" spans="1:6" x14ac:dyDescent="0.25">
      <c r="A109" s="37"/>
      <c r="B109" s="16"/>
      <c r="C109" s="16"/>
      <c r="D109" s="16">
        <f>D110-Info!Q$22</f>
        <v>130</v>
      </c>
      <c r="E109" s="16">
        <v>1</v>
      </c>
      <c r="F109" s="38">
        <v>5</v>
      </c>
    </row>
    <row r="110" spans="1:6" x14ac:dyDescent="0.25">
      <c r="A110" s="37"/>
      <c r="B110" s="16"/>
      <c r="C110" s="16"/>
      <c r="D110" s="16">
        <f>CEILING(Info!C13*0.685,2.5)</f>
        <v>137.5</v>
      </c>
      <c r="E110" s="16">
        <v>1</v>
      </c>
      <c r="F110" s="38">
        <v>5</v>
      </c>
    </row>
    <row r="111" spans="1:6" x14ac:dyDescent="0.25">
      <c r="A111" s="37"/>
      <c r="B111" s="16"/>
      <c r="C111" s="16"/>
      <c r="D111" s="16">
        <f>D110-Info!Q$22</f>
        <v>130</v>
      </c>
      <c r="E111" s="16">
        <v>1</v>
      </c>
      <c r="F111" s="38">
        <v>5</v>
      </c>
    </row>
    <row r="112" spans="1:6" x14ac:dyDescent="0.25">
      <c r="A112" s="37"/>
      <c r="B112" s="16" t="s">
        <v>61</v>
      </c>
      <c r="C112" s="16">
        <v>8</v>
      </c>
      <c r="D112" s="16"/>
      <c r="E112" s="16">
        <v>4</v>
      </c>
      <c r="F112" s="38">
        <v>8</v>
      </c>
    </row>
    <row r="113" spans="1:6" x14ac:dyDescent="0.25">
      <c r="A113" s="37"/>
      <c r="B113" s="16" t="s">
        <v>65</v>
      </c>
      <c r="C113" s="16">
        <v>8</v>
      </c>
      <c r="D113" s="16"/>
      <c r="E113" s="42">
        <v>3</v>
      </c>
      <c r="F113" s="38">
        <v>8</v>
      </c>
    </row>
    <row r="114" spans="1:6" x14ac:dyDescent="0.25">
      <c r="A114" s="39"/>
      <c r="B114" s="40" t="s">
        <v>11</v>
      </c>
      <c r="C114" s="40">
        <v>8</v>
      </c>
      <c r="D114" s="40"/>
      <c r="E114" s="40">
        <v>3</v>
      </c>
      <c r="F114" s="41">
        <v>8</v>
      </c>
    </row>
    <row r="115" spans="1:6" x14ac:dyDescent="0.25">
      <c r="A115" s="34" t="s">
        <v>12</v>
      </c>
      <c r="B115" s="35" t="s">
        <v>62</v>
      </c>
      <c r="C115" s="35"/>
      <c r="D115" s="35">
        <f>CEILING(Info!C11*0.6,2.5)</f>
        <v>120</v>
      </c>
      <c r="E115" s="43">
        <v>5</v>
      </c>
      <c r="F115" s="44">
        <v>4</v>
      </c>
    </row>
    <row r="116" spans="1:6" x14ac:dyDescent="0.25">
      <c r="A116" s="37"/>
      <c r="B116" s="16" t="s">
        <v>48</v>
      </c>
      <c r="C116" s="16"/>
      <c r="D116" s="16">
        <f>D118-2*Info!Q$25</f>
        <v>77.5</v>
      </c>
      <c r="E116" s="16">
        <v>1</v>
      </c>
      <c r="F116" s="38">
        <v>5</v>
      </c>
    </row>
    <row r="117" spans="1:6" x14ac:dyDescent="0.25">
      <c r="A117" s="37"/>
      <c r="B117" s="16"/>
      <c r="C117" s="16"/>
      <c r="D117" s="16">
        <f>D118-Info!Q$25</f>
        <v>82.5</v>
      </c>
      <c r="E117" s="16">
        <v>1</v>
      </c>
      <c r="F117" s="38">
        <v>5</v>
      </c>
    </row>
    <row r="118" spans="1:6" x14ac:dyDescent="0.25">
      <c r="A118" s="37"/>
      <c r="B118" s="16"/>
      <c r="C118" s="16"/>
      <c r="D118" s="16">
        <f>CEILING(Info!C12*0.685,2.5)</f>
        <v>87.5</v>
      </c>
      <c r="E118" s="16">
        <v>1</v>
      </c>
      <c r="F118" s="38">
        <v>5</v>
      </c>
    </row>
    <row r="119" spans="1:6" x14ac:dyDescent="0.25">
      <c r="A119" s="37"/>
      <c r="B119" s="16"/>
      <c r="C119" s="16"/>
      <c r="D119" s="16">
        <f>D118-Info!Q$25</f>
        <v>82.5</v>
      </c>
      <c r="E119" s="16">
        <v>1</v>
      </c>
      <c r="F119" s="38">
        <v>5</v>
      </c>
    </row>
    <row r="120" spans="1:6" x14ac:dyDescent="0.25">
      <c r="A120" s="37"/>
      <c r="B120" s="16" t="s">
        <v>67</v>
      </c>
      <c r="C120" s="16">
        <v>8</v>
      </c>
      <c r="D120" s="16"/>
      <c r="E120" s="16">
        <v>3</v>
      </c>
      <c r="F120" s="38">
        <v>6</v>
      </c>
    </row>
    <row r="121" spans="1:6" x14ac:dyDescent="0.25">
      <c r="A121" s="37"/>
      <c r="B121" s="16" t="s">
        <v>68</v>
      </c>
      <c r="C121" s="16">
        <v>8</v>
      </c>
      <c r="D121" s="16"/>
      <c r="E121" s="16">
        <v>3</v>
      </c>
      <c r="F121" s="38">
        <v>8</v>
      </c>
    </row>
    <row r="122" spans="1:6" x14ac:dyDescent="0.25">
      <c r="A122" s="39"/>
      <c r="B122" s="40" t="s">
        <v>58</v>
      </c>
      <c r="C122" s="40">
        <v>8</v>
      </c>
      <c r="D122" s="40"/>
      <c r="E122" s="40">
        <v>3</v>
      </c>
      <c r="F122" s="41">
        <v>8</v>
      </c>
    </row>
    <row r="123" spans="1:6" x14ac:dyDescent="0.25">
      <c r="A123" s="34" t="s">
        <v>69</v>
      </c>
      <c r="B123" s="35" t="s">
        <v>77</v>
      </c>
      <c r="C123" s="35"/>
      <c r="D123" s="35">
        <f>CEILING(Info!C13*0.65,2.5)</f>
        <v>130</v>
      </c>
      <c r="E123" s="35">
        <v>4</v>
      </c>
      <c r="F123" s="36">
        <v>4</v>
      </c>
    </row>
    <row r="124" spans="1:6" x14ac:dyDescent="0.25">
      <c r="A124" s="37"/>
      <c r="B124" s="16" t="s">
        <v>10</v>
      </c>
      <c r="C124" s="16">
        <v>8</v>
      </c>
      <c r="D124" s="16"/>
      <c r="E124" s="16">
        <v>4</v>
      </c>
      <c r="F124" s="38">
        <v>5</v>
      </c>
    </row>
    <row r="125" spans="1:6" x14ac:dyDescent="0.25">
      <c r="A125" s="37"/>
      <c r="B125" s="16" t="s">
        <v>71</v>
      </c>
      <c r="C125" s="16">
        <v>8</v>
      </c>
      <c r="D125" s="16"/>
      <c r="E125" s="16">
        <v>4</v>
      </c>
      <c r="F125" s="38">
        <v>8</v>
      </c>
    </row>
    <row r="126" spans="1:6" x14ac:dyDescent="0.25">
      <c r="A126" s="37"/>
      <c r="B126" s="16" t="s">
        <v>66</v>
      </c>
      <c r="C126" s="16">
        <v>8</v>
      </c>
      <c r="D126" s="16"/>
      <c r="E126" s="16">
        <v>3</v>
      </c>
      <c r="F126" s="38">
        <v>8</v>
      </c>
    </row>
    <row r="127" spans="1:6" x14ac:dyDescent="0.25">
      <c r="A127" s="39"/>
      <c r="B127" s="40" t="s">
        <v>72</v>
      </c>
      <c r="C127" s="40">
        <v>8</v>
      </c>
      <c r="D127" s="40"/>
      <c r="E127" s="40">
        <v>3</v>
      </c>
      <c r="F127" s="41">
        <v>8</v>
      </c>
    </row>
  </sheetData>
  <sheetProtection algorithmName="SHA-512" hashValue="MSJQPrJuZXZHDkhgKxrpirhUte6kDTH5SFj7eZbdMtiwUalLrI6jvco6iyzBWvy7g0XD+wZZXOoanKGH0mpyMw==" saltValue="VyfSLWST48hUwIxw2As2fA==" spinCount="100000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1"/>
  <sheetViews>
    <sheetView topLeftCell="A79" workbookViewId="0">
      <selection activeCell="K106" sqref="K106"/>
    </sheetView>
  </sheetViews>
  <sheetFormatPr baseColWidth="10" defaultRowHeight="15" x14ac:dyDescent="0.25"/>
  <cols>
    <col min="1" max="1" width="21.7109375" customWidth="1"/>
    <col min="2" max="2" width="48.28515625" bestFit="1" customWidth="1"/>
    <col min="3" max="6" width="8.7109375" customWidth="1"/>
  </cols>
  <sheetData>
    <row r="2" spans="1:6" x14ac:dyDescent="0.25">
      <c r="A2" s="27" t="str">
        <f>Info!A33&amp;", "&amp;DAY(Info!C33)&amp;"."&amp;MONTH(Info!C33)&amp;".-"&amp;DAY(Info!E33)&amp;"."&amp;MONTH(Info!E33)&amp;"."</f>
        <v>Woche 13, 15.3.-21.3.</v>
      </c>
      <c r="B2" s="27" t="s">
        <v>43</v>
      </c>
      <c r="C2" s="27" t="s">
        <v>44</v>
      </c>
      <c r="D2" s="27" t="s">
        <v>45</v>
      </c>
      <c r="E2" s="27" t="s">
        <v>46</v>
      </c>
      <c r="F2" s="27" t="s">
        <v>47</v>
      </c>
    </row>
    <row r="3" spans="1:6" x14ac:dyDescent="0.25">
      <c r="A3" s="34" t="s">
        <v>6</v>
      </c>
      <c r="B3" s="35" t="s">
        <v>7</v>
      </c>
      <c r="C3" s="35"/>
      <c r="D3" s="35">
        <f>D5-2*Info!Q$22</f>
        <v>147.5</v>
      </c>
      <c r="E3" s="35">
        <v>1</v>
      </c>
      <c r="F3" s="36">
        <v>3</v>
      </c>
    </row>
    <row r="4" spans="1:6" x14ac:dyDescent="0.25">
      <c r="A4" s="37"/>
      <c r="B4" s="16"/>
      <c r="C4" s="16"/>
      <c r="D4" s="16">
        <f>D5-Info!Q$22</f>
        <v>155</v>
      </c>
      <c r="E4" s="16">
        <v>1</v>
      </c>
      <c r="F4" s="38">
        <v>3</v>
      </c>
    </row>
    <row r="5" spans="1:6" x14ac:dyDescent="0.25">
      <c r="A5" s="37"/>
      <c r="B5" s="16"/>
      <c r="C5" s="16"/>
      <c r="D5" s="16">
        <f>CEILING(Info!C11*0.81,2.5)</f>
        <v>162.5</v>
      </c>
      <c r="E5" s="16">
        <v>1</v>
      </c>
      <c r="F5" s="38">
        <v>3</v>
      </c>
    </row>
    <row r="6" spans="1:6" x14ac:dyDescent="0.25">
      <c r="A6" s="37"/>
      <c r="B6" s="16"/>
      <c r="C6" s="16"/>
      <c r="D6" s="16">
        <f>D5-Info!Q$22</f>
        <v>155</v>
      </c>
      <c r="E6" s="16">
        <v>1</v>
      </c>
      <c r="F6" s="38">
        <v>3</v>
      </c>
    </row>
    <row r="7" spans="1:6" x14ac:dyDescent="0.25">
      <c r="A7" s="37"/>
      <c r="B7" s="16"/>
      <c r="C7" s="16"/>
      <c r="D7" s="16">
        <f>D5-2*Info!Q$22</f>
        <v>147.5</v>
      </c>
      <c r="E7" s="16">
        <v>1</v>
      </c>
      <c r="F7" s="38">
        <v>3</v>
      </c>
    </row>
    <row r="8" spans="1:6" x14ac:dyDescent="0.25">
      <c r="A8" s="37"/>
      <c r="B8" s="16" t="s">
        <v>59</v>
      </c>
      <c r="C8" s="16"/>
      <c r="D8" s="16">
        <f>CEILING(Info!C12*0.7,2.5)</f>
        <v>87.5</v>
      </c>
      <c r="E8" s="16">
        <v>5</v>
      </c>
      <c r="F8" s="38">
        <v>3</v>
      </c>
    </row>
    <row r="9" spans="1:6" x14ac:dyDescent="0.25">
      <c r="A9" s="37"/>
      <c r="B9" s="16" t="s">
        <v>57</v>
      </c>
      <c r="C9" s="16">
        <v>9</v>
      </c>
      <c r="D9" s="16"/>
      <c r="E9" s="16">
        <v>5</v>
      </c>
      <c r="F9" s="38">
        <v>6</v>
      </c>
    </row>
    <row r="10" spans="1:6" x14ac:dyDescent="0.25">
      <c r="A10" s="37"/>
      <c r="B10" s="16" t="s">
        <v>66</v>
      </c>
      <c r="C10" s="16">
        <v>9</v>
      </c>
      <c r="D10" s="16"/>
      <c r="E10" s="42">
        <v>4</v>
      </c>
      <c r="F10" s="38">
        <v>6</v>
      </c>
    </row>
    <row r="11" spans="1:6" x14ac:dyDescent="0.25">
      <c r="A11" s="39"/>
      <c r="B11" s="40" t="s">
        <v>58</v>
      </c>
      <c r="C11" s="40">
        <v>8</v>
      </c>
      <c r="D11" s="40"/>
      <c r="E11" s="40">
        <v>4</v>
      </c>
      <c r="F11" s="41">
        <v>6</v>
      </c>
    </row>
    <row r="12" spans="1:6" x14ac:dyDescent="0.25">
      <c r="A12" s="34" t="s">
        <v>8</v>
      </c>
      <c r="B12" s="43" t="s">
        <v>60</v>
      </c>
      <c r="C12" s="35"/>
      <c r="D12" s="35">
        <f>CEILING(Info!C12*0.6,2.5)</f>
        <v>75</v>
      </c>
      <c r="E12" s="43">
        <v>5</v>
      </c>
      <c r="F12" s="44">
        <v>3</v>
      </c>
    </row>
    <row r="13" spans="1:6" x14ac:dyDescent="0.25">
      <c r="A13" s="37"/>
      <c r="B13" s="16" t="s">
        <v>9</v>
      </c>
      <c r="C13" s="16"/>
      <c r="D13" s="16">
        <f>D15-2*Info!Q$22</f>
        <v>147.5</v>
      </c>
      <c r="E13" s="16">
        <v>1</v>
      </c>
      <c r="F13" s="38">
        <v>3</v>
      </c>
    </row>
    <row r="14" spans="1:6" x14ac:dyDescent="0.25">
      <c r="A14" s="37"/>
      <c r="B14" s="16"/>
      <c r="C14" s="16"/>
      <c r="D14" s="16">
        <f>D15-Info!Q$22</f>
        <v>155</v>
      </c>
      <c r="E14" s="16">
        <v>1</v>
      </c>
      <c r="F14" s="38">
        <v>3</v>
      </c>
    </row>
    <row r="15" spans="1:6" x14ac:dyDescent="0.25">
      <c r="A15" s="37"/>
      <c r="B15" s="16"/>
      <c r="C15" s="16"/>
      <c r="D15" s="16">
        <f>CEILING(Info!C13*0.81,2.5)</f>
        <v>162.5</v>
      </c>
      <c r="E15" s="16">
        <v>1</v>
      </c>
      <c r="F15" s="38">
        <v>3</v>
      </c>
    </row>
    <row r="16" spans="1:6" x14ac:dyDescent="0.25">
      <c r="A16" s="37"/>
      <c r="B16" s="16"/>
      <c r="C16" s="16"/>
      <c r="D16" s="16">
        <f>D15-Info!Q$22</f>
        <v>155</v>
      </c>
      <c r="E16" s="16">
        <v>1</v>
      </c>
      <c r="F16" s="38">
        <v>3</v>
      </c>
    </row>
    <row r="17" spans="1:6" x14ac:dyDescent="0.25">
      <c r="A17" s="37"/>
      <c r="B17" s="16"/>
      <c r="C17" s="16"/>
      <c r="D17" s="16">
        <f>D15-2*Info!Q$22</f>
        <v>147.5</v>
      </c>
      <c r="E17" s="16">
        <v>1</v>
      </c>
      <c r="F17" s="38">
        <v>3</v>
      </c>
    </row>
    <row r="18" spans="1:6" x14ac:dyDescent="0.25">
      <c r="A18" s="37"/>
      <c r="B18" s="16" t="s">
        <v>61</v>
      </c>
      <c r="C18" s="16">
        <v>9</v>
      </c>
      <c r="D18" s="16"/>
      <c r="E18" s="16">
        <v>5</v>
      </c>
      <c r="F18" s="38">
        <v>6</v>
      </c>
    </row>
    <row r="19" spans="1:6" x14ac:dyDescent="0.25">
      <c r="A19" s="37"/>
      <c r="B19" s="16" t="s">
        <v>65</v>
      </c>
      <c r="C19" s="16">
        <v>9</v>
      </c>
      <c r="D19" s="16"/>
      <c r="E19" s="42">
        <v>4</v>
      </c>
      <c r="F19" s="38">
        <v>6</v>
      </c>
    </row>
    <row r="20" spans="1:6" x14ac:dyDescent="0.25">
      <c r="A20" s="39"/>
      <c r="B20" s="40" t="s">
        <v>11</v>
      </c>
      <c r="C20" s="40">
        <v>8</v>
      </c>
      <c r="D20" s="40"/>
      <c r="E20" s="40">
        <v>4</v>
      </c>
      <c r="F20" s="41">
        <v>6</v>
      </c>
    </row>
    <row r="21" spans="1:6" x14ac:dyDescent="0.25">
      <c r="A21" s="34" t="s">
        <v>12</v>
      </c>
      <c r="B21" s="35" t="s">
        <v>62</v>
      </c>
      <c r="C21" s="35"/>
      <c r="D21" s="35">
        <f>CEILING(Info!C11*0.7,2.5)</f>
        <v>140</v>
      </c>
      <c r="E21" s="43">
        <v>5</v>
      </c>
      <c r="F21" s="44">
        <v>3</v>
      </c>
    </row>
    <row r="22" spans="1:6" x14ac:dyDescent="0.25">
      <c r="A22" s="37"/>
      <c r="B22" s="16" t="s">
        <v>48</v>
      </c>
      <c r="C22" s="16"/>
      <c r="D22" s="16">
        <f>D24-2*Info!Q$25</f>
        <v>92.5</v>
      </c>
      <c r="E22" s="16">
        <v>1</v>
      </c>
      <c r="F22" s="38">
        <v>3</v>
      </c>
    </row>
    <row r="23" spans="1:6" x14ac:dyDescent="0.25">
      <c r="A23" s="37"/>
      <c r="B23" s="16"/>
      <c r="C23" s="16"/>
      <c r="D23" s="16">
        <f>D24-Info!Q$25</f>
        <v>97.5</v>
      </c>
      <c r="E23" s="16">
        <v>1</v>
      </c>
      <c r="F23" s="38">
        <v>3</v>
      </c>
    </row>
    <row r="24" spans="1:6" x14ac:dyDescent="0.25">
      <c r="A24" s="37"/>
      <c r="B24" s="16"/>
      <c r="C24" s="16"/>
      <c r="D24" s="16">
        <f>CEILING(Info!C12*0.81,2.5)</f>
        <v>102.5</v>
      </c>
      <c r="E24" s="16">
        <v>1</v>
      </c>
      <c r="F24" s="38">
        <v>3</v>
      </c>
    </row>
    <row r="25" spans="1:6" x14ac:dyDescent="0.25">
      <c r="A25" s="37"/>
      <c r="B25" s="16"/>
      <c r="C25" s="16"/>
      <c r="D25" s="16">
        <f>D24-Info!Q$25</f>
        <v>97.5</v>
      </c>
      <c r="E25" s="16">
        <v>1</v>
      </c>
      <c r="F25" s="38">
        <v>3</v>
      </c>
    </row>
    <row r="26" spans="1:6" x14ac:dyDescent="0.25">
      <c r="A26" s="37"/>
      <c r="B26" s="16"/>
      <c r="C26" s="16"/>
      <c r="D26" s="16">
        <f>D24-2*Info!Q$25</f>
        <v>92.5</v>
      </c>
      <c r="E26" s="16">
        <v>1</v>
      </c>
      <c r="F26" s="38">
        <v>3</v>
      </c>
    </row>
    <row r="27" spans="1:6" x14ac:dyDescent="0.25">
      <c r="A27" s="37"/>
      <c r="B27" s="16" t="s">
        <v>67</v>
      </c>
      <c r="C27" s="16">
        <v>8</v>
      </c>
      <c r="D27" s="16"/>
      <c r="E27" s="16">
        <v>4</v>
      </c>
      <c r="F27" s="38">
        <v>5</v>
      </c>
    </row>
    <row r="28" spans="1:6" x14ac:dyDescent="0.25">
      <c r="A28" s="37"/>
      <c r="B28" s="16" t="s">
        <v>68</v>
      </c>
      <c r="C28" s="16">
        <v>9</v>
      </c>
      <c r="D28" s="16"/>
      <c r="E28" s="16">
        <v>4</v>
      </c>
      <c r="F28" s="38">
        <v>6</v>
      </c>
    </row>
    <row r="29" spans="1:6" x14ac:dyDescent="0.25">
      <c r="A29" s="39"/>
      <c r="B29" s="40" t="s">
        <v>58</v>
      </c>
      <c r="C29" s="40">
        <v>8</v>
      </c>
      <c r="D29" s="40"/>
      <c r="E29" s="40">
        <v>4</v>
      </c>
      <c r="F29" s="41">
        <v>6</v>
      </c>
    </row>
    <row r="30" spans="1:6" x14ac:dyDescent="0.25">
      <c r="A30" s="34" t="s">
        <v>69</v>
      </c>
      <c r="B30" s="35" t="s">
        <v>77</v>
      </c>
      <c r="C30" s="35"/>
      <c r="D30" s="35">
        <f>CEILING(Info!C13*0.75,2.5)</f>
        <v>150</v>
      </c>
      <c r="E30" s="35">
        <v>5</v>
      </c>
      <c r="F30" s="36">
        <v>3</v>
      </c>
    </row>
    <row r="31" spans="1:6" x14ac:dyDescent="0.25">
      <c r="A31" s="37"/>
      <c r="B31" s="16" t="s">
        <v>10</v>
      </c>
      <c r="C31" s="16">
        <v>9</v>
      </c>
      <c r="D31" s="16"/>
      <c r="E31" s="16">
        <v>5</v>
      </c>
      <c r="F31" s="38">
        <v>3</v>
      </c>
    </row>
    <row r="32" spans="1:6" x14ac:dyDescent="0.25">
      <c r="A32" s="37"/>
      <c r="B32" s="16" t="s">
        <v>71</v>
      </c>
      <c r="C32" s="16">
        <v>9</v>
      </c>
      <c r="D32" s="16"/>
      <c r="E32" s="16">
        <v>5</v>
      </c>
      <c r="F32" s="38">
        <v>6</v>
      </c>
    </row>
    <row r="33" spans="1:6" x14ac:dyDescent="0.25">
      <c r="A33" s="37"/>
      <c r="B33" s="16" t="s">
        <v>66</v>
      </c>
      <c r="C33" s="16">
        <v>9</v>
      </c>
      <c r="D33" s="16"/>
      <c r="E33" s="16">
        <v>4</v>
      </c>
      <c r="F33" s="38">
        <v>6</v>
      </c>
    </row>
    <row r="34" spans="1:6" x14ac:dyDescent="0.25">
      <c r="A34" s="39"/>
      <c r="B34" s="40" t="s">
        <v>72</v>
      </c>
      <c r="C34" s="40">
        <v>8</v>
      </c>
      <c r="D34" s="40"/>
      <c r="E34" s="40">
        <v>4</v>
      </c>
      <c r="F34" s="41">
        <v>6</v>
      </c>
    </row>
    <row r="38" spans="1:6" x14ac:dyDescent="0.25">
      <c r="A38" s="27" t="str">
        <f>Info!A34&amp;", "&amp;DAY(Info!C34)&amp;"."&amp;MONTH(Info!C34)&amp;".-"&amp;DAY(Info!E34)&amp;"."&amp;MONTH(Info!E34)&amp;"."</f>
        <v>Woche 14, 22.3.-28.3.</v>
      </c>
      <c r="B38" s="27" t="s">
        <v>43</v>
      </c>
      <c r="C38" s="27" t="s">
        <v>44</v>
      </c>
      <c r="D38" s="27" t="s">
        <v>45</v>
      </c>
      <c r="E38" s="27" t="s">
        <v>46</v>
      </c>
      <c r="F38" s="27" t="s">
        <v>47</v>
      </c>
    </row>
    <row r="39" spans="1:6" x14ac:dyDescent="0.25">
      <c r="A39" s="34" t="s">
        <v>6</v>
      </c>
      <c r="B39" s="35" t="s">
        <v>7</v>
      </c>
      <c r="C39" s="35"/>
      <c r="D39" s="35">
        <f>D41-2*Info!Q$22</f>
        <v>157.5</v>
      </c>
      <c r="E39" s="35">
        <v>1</v>
      </c>
      <c r="F39" s="36">
        <v>3</v>
      </c>
    </row>
    <row r="40" spans="1:6" x14ac:dyDescent="0.25">
      <c r="A40" s="37"/>
      <c r="B40" s="16"/>
      <c r="C40" s="16"/>
      <c r="D40" s="16">
        <f>D41-Info!Q$22</f>
        <v>165</v>
      </c>
      <c r="E40" s="16">
        <v>1</v>
      </c>
      <c r="F40" s="38">
        <v>3</v>
      </c>
    </row>
    <row r="41" spans="1:6" x14ac:dyDescent="0.25">
      <c r="A41" s="37"/>
      <c r="B41" s="16"/>
      <c r="C41" s="16"/>
      <c r="D41" s="16">
        <f>CEILING(Info!C11*0.86,2.5)</f>
        <v>172.5</v>
      </c>
      <c r="E41" s="16">
        <v>1</v>
      </c>
      <c r="F41" s="38">
        <v>3</v>
      </c>
    </row>
    <row r="42" spans="1:6" x14ac:dyDescent="0.25">
      <c r="A42" s="37"/>
      <c r="B42" s="16"/>
      <c r="C42" s="16"/>
      <c r="D42" s="16">
        <f>D41-Info!Q$22</f>
        <v>165</v>
      </c>
      <c r="E42" s="16">
        <v>1</v>
      </c>
      <c r="F42" s="38">
        <v>3</v>
      </c>
    </row>
    <row r="43" spans="1:6" x14ac:dyDescent="0.25">
      <c r="A43" s="37"/>
      <c r="B43" s="16" t="s">
        <v>59</v>
      </c>
      <c r="C43" s="16"/>
      <c r="D43" s="16">
        <f>CEILING(Info!C12*0.725,2.5)</f>
        <v>92.5</v>
      </c>
      <c r="E43" s="16">
        <v>4</v>
      </c>
      <c r="F43" s="38">
        <v>3</v>
      </c>
    </row>
    <row r="44" spans="1:6" x14ac:dyDescent="0.25">
      <c r="A44" s="37"/>
      <c r="B44" s="16" t="s">
        <v>57</v>
      </c>
      <c r="C44" s="16">
        <v>9</v>
      </c>
      <c r="D44" s="16"/>
      <c r="E44" s="16">
        <v>4</v>
      </c>
      <c r="F44" s="38">
        <v>6</v>
      </c>
    </row>
    <row r="45" spans="1:6" x14ac:dyDescent="0.25">
      <c r="A45" s="37"/>
      <c r="B45" s="16" t="s">
        <v>66</v>
      </c>
      <c r="C45" s="16">
        <v>8</v>
      </c>
      <c r="D45" s="16"/>
      <c r="E45" s="42">
        <v>3</v>
      </c>
      <c r="F45" s="38">
        <v>6</v>
      </c>
    </row>
    <row r="46" spans="1:6" x14ac:dyDescent="0.25">
      <c r="A46" s="39"/>
      <c r="B46" s="40" t="s">
        <v>58</v>
      </c>
      <c r="C46" s="40">
        <v>8</v>
      </c>
      <c r="D46" s="40"/>
      <c r="E46" s="40">
        <v>3</v>
      </c>
      <c r="F46" s="41">
        <v>6</v>
      </c>
    </row>
    <row r="47" spans="1:6" x14ac:dyDescent="0.25">
      <c r="A47" s="34" t="s">
        <v>8</v>
      </c>
      <c r="B47" s="43" t="s">
        <v>60</v>
      </c>
      <c r="C47" s="35"/>
      <c r="D47" s="35">
        <f>CEILING(Info!C12*0.625,2.5)</f>
        <v>80</v>
      </c>
      <c r="E47" s="43">
        <v>4</v>
      </c>
      <c r="F47" s="44">
        <v>3</v>
      </c>
    </row>
    <row r="48" spans="1:6" x14ac:dyDescent="0.25">
      <c r="A48" s="37"/>
      <c r="B48" s="16" t="s">
        <v>9</v>
      </c>
      <c r="C48" s="16"/>
      <c r="D48" s="16">
        <f>D50-2*Info!Q$22</f>
        <v>157.5</v>
      </c>
      <c r="E48" s="16">
        <v>1</v>
      </c>
      <c r="F48" s="38">
        <v>3</v>
      </c>
    </row>
    <row r="49" spans="1:6" x14ac:dyDescent="0.25">
      <c r="A49" s="37"/>
      <c r="B49" s="16"/>
      <c r="C49" s="16"/>
      <c r="D49" s="16">
        <f>D50-Info!Q$22</f>
        <v>165</v>
      </c>
      <c r="E49" s="16">
        <v>1</v>
      </c>
      <c r="F49" s="38">
        <v>3</v>
      </c>
    </row>
    <row r="50" spans="1:6" x14ac:dyDescent="0.25">
      <c r="A50" s="37"/>
      <c r="B50" s="16"/>
      <c r="C50" s="16"/>
      <c r="D50" s="16">
        <f>CEILING(Info!C13*0.86,2.5)</f>
        <v>172.5</v>
      </c>
      <c r="E50" s="16">
        <v>1</v>
      </c>
      <c r="F50" s="38">
        <v>3</v>
      </c>
    </row>
    <row r="51" spans="1:6" x14ac:dyDescent="0.25">
      <c r="A51" s="37"/>
      <c r="B51" s="16"/>
      <c r="C51" s="16"/>
      <c r="D51" s="16">
        <f>D50-Info!Q$22</f>
        <v>165</v>
      </c>
      <c r="E51" s="16">
        <v>1</v>
      </c>
      <c r="F51" s="38">
        <v>3</v>
      </c>
    </row>
    <row r="52" spans="1:6" x14ac:dyDescent="0.25">
      <c r="A52" s="37"/>
      <c r="B52" s="16" t="s">
        <v>61</v>
      </c>
      <c r="C52" s="16">
        <v>9</v>
      </c>
      <c r="D52" s="16"/>
      <c r="E52" s="16">
        <v>4</v>
      </c>
      <c r="F52" s="38">
        <v>6</v>
      </c>
    </row>
    <row r="53" spans="1:6" x14ac:dyDescent="0.25">
      <c r="A53" s="37"/>
      <c r="B53" s="16" t="s">
        <v>65</v>
      </c>
      <c r="C53" s="16">
        <v>9</v>
      </c>
      <c r="D53" s="16"/>
      <c r="E53" s="42">
        <v>3</v>
      </c>
      <c r="F53" s="38">
        <v>6</v>
      </c>
    </row>
    <row r="54" spans="1:6" x14ac:dyDescent="0.25">
      <c r="A54" s="39"/>
      <c r="B54" s="40" t="s">
        <v>11</v>
      </c>
      <c r="C54" s="40">
        <v>8</v>
      </c>
      <c r="D54" s="40"/>
      <c r="E54" s="40">
        <v>3</v>
      </c>
      <c r="F54" s="41">
        <v>6</v>
      </c>
    </row>
    <row r="55" spans="1:6" x14ac:dyDescent="0.25">
      <c r="A55" s="34" t="s">
        <v>12</v>
      </c>
      <c r="B55" s="35" t="s">
        <v>62</v>
      </c>
      <c r="C55" s="35"/>
      <c r="D55" s="35">
        <f>CEILING(Info!C11*0.725,2.5)</f>
        <v>145</v>
      </c>
      <c r="E55" s="43">
        <v>4</v>
      </c>
      <c r="F55" s="44">
        <v>3</v>
      </c>
    </row>
    <row r="56" spans="1:6" x14ac:dyDescent="0.25">
      <c r="A56" s="37"/>
      <c r="B56" s="16" t="s">
        <v>48</v>
      </c>
      <c r="C56" s="16"/>
      <c r="D56" s="16">
        <f>D58-2*Info!Q$25</f>
        <v>97.5</v>
      </c>
      <c r="E56" s="16">
        <v>1</v>
      </c>
      <c r="F56" s="38">
        <v>3</v>
      </c>
    </row>
    <row r="57" spans="1:6" x14ac:dyDescent="0.25">
      <c r="A57" s="37"/>
      <c r="B57" s="16"/>
      <c r="C57" s="16"/>
      <c r="D57" s="16">
        <f>D58-Info!Q$25</f>
        <v>102.5</v>
      </c>
      <c r="E57" s="16">
        <v>1</v>
      </c>
      <c r="F57" s="38">
        <v>3</v>
      </c>
    </row>
    <row r="58" spans="1:6" x14ac:dyDescent="0.25">
      <c r="A58" s="37"/>
      <c r="B58" s="16"/>
      <c r="C58" s="16"/>
      <c r="D58" s="16">
        <f>CEILING(Info!C12*0.86,2.5)</f>
        <v>107.5</v>
      </c>
      <c r="E58" s="16">
        <v>1</v>
      </c>
      <c r="F58" s="38">
        <v>3</v>
      </c>
    </row>
    <row r="59" spans="1:6" x14ac:dyDescent="0.25">
      <c r="A59" s="37"/>
      <c r="B59" s="16"/>
      <c r="C59" s="16"/>
      <c r="D59" s="16">
        <f>D58-Info!Q$25</f>
        <v>102.5</v>
      </c>
      <c r="E59" s="16">
        <v>1</v>
      </c>
      <c r="F59" s="38">
        <v>3</v>
      </c>
    </row>
    <row r="60" spans="1:6" x14ac:dyDescent="0.25">
      <c r="A60" s="37"/>
      <c r="B60" s="16" t="s">
        <v>67</v>
      </c>
      <c r="C60" s="16">
        <v>8</v>
      </c>
      <c r="D60" s="16"/>
      <c r="E60" s="16">
        <v>3</v>
      </c>
      <c r="F60" s="38">
        <v>5</v>
      </c>
    </row>
    <row r="61" spans="1:6" x14ac:dyDescent="0.25">
      <c r="A61" s="37"/>
      <c r="B61" s="16" t="s">
        <v>68</v>
      </c>
      <c r="C61" s="16">
        <v>9</v>
      </c>
      <c r="D61" s="16"/>
      <c r="E61" s="16">
        <v>3</v>
      </c>
      <c r="F61" s="38">
        <v>6</v>
      </c>
    </row>
    <row r="62" spans="1:6" x14ac:dyDescent="0.25">
      <c r="A62" s="39"/>
      <c r="B62" s="40" t="s">
        <v>58</v>
      </c>
      <c r="C62" s="40">
        <v>7</v>
      </c>
      <c r="D62" s="40"/>
      <c r="E62" s="40">
        <v>3</v>
      </c>
      <c r="F62" s="41">
        <v>6</v>
      </c>
    </row>
    <row r="63" spans="1:6" x14ac:dyDescent="0.25">
      <c r="A63" s="34" t="s">
        <v>69</v>
      </c>
      <c r="B63" s="35" t="s">
        <v>77</v>
      </c>
      <c r="C63" s="35"/>
      <c r="D63" s="35">
        <f>CEILING(Info!C13*0.775,2.5)</f>
        <v>155</v>
      </c>
      <c r="E63" s="35">
        <v>4</v>
      </c>
      <c r="F63" s="36">
        <v>3</v>
      </c>
    </row>
    <row r="64" spans="1:6" x14ac:dyDescent="0.25">
      <c r="A64" s="37"/>
      <c r="B64" s="16" t="s">
        <v>10</v>
      </c>
      <c r="C64" s="16">
        <v>9</v>
      </c>
      <c r="D64" s="16"/>
      <c r="E64" s="16">
        <v>5</v>
      </c>
      <c r="F64" s="38">
        <v>3</v>
      </c>
    </row>
    <row r="65" spans="1:6" x14ac:dyDescent="0.25">
      <c r="A65" s="37"/>
      <c r="B65" s="16" t="s">
        <v>71</v>
      </c>
      <c r="C65" s="16">
        <v>9</v>
      </c>
      <c r="D65" s="16"/>
      <c r="E65" s="16">
        <v>5</v>
      </c>
      <c r="F65" s="38">
        <v>6</v>
      </c>
    </row>
    <row r="66" spans="1:6" x14ac:dyDescent="0.25">
      <c r="A66" s="37"/>
      <c r="B66" s="16" t="s">
        <v>66</v>
      </c>
      <c r="C66" s="16">
        <v>8</v>
      </c>
      <c r="D66" s="16"/>
      <c r="E66" s="16">
        <v>3</v>
      </c>
      <c r="F66" s="38">
        <v>6</v>
      </c>
    </row>
    <row r="67" spans="1:6" x14ac:dyDescent="0.25">
      <c r="A67" s="39"/>
      <c r="B67" s="40" t="s">
        <v>72</v>
      </c>
      <c r="C67" s="40">
        <v>7</v>
      </c>
      <c r="D67" s="40"/>
      <c r="E67" s="40">
        <v>3</v>
      </c>
      <c r="F67" s="41">
        <v>6</v>
      </c>
    </row>
    <row r="70" spans="1:6" x14ac:dyDescent="0.25">
      <c r="A70" s="27" t="str">
        <f>Info!A35&amp;", "&amp;DAY(Info!C35)&amp;"."&amp;MONTH(Info!C35)&amp;".-"&amp;DAY(Info!E35)&amp;"."&amp;MONTH(Info!E35)&amp;"."</f>
        <v>Woche 15, 29.3.-4.4.</v>
      </c>
      <c r="B70" s="27" t="s">
        <v>43</v>
      </c>
      <c r="C70" s="27" t="s">
        <v>44</v>
      </c>
      <c r="D70" s="27" t="s">
        <v>45</v>
      </c>
      <c r="E70" s="27" t="s">
        <v>46</v>
      </c>
      <c r="F70" s="27" t="s">
        <v>47</v>
      </c>
    </row>
    <row r="71" spans="1:6" x14ac:dyDescent="0.25">
      <c r="A71" s="34" t="s">
        <v>6</v>
      </c>
      <c r="B71" s="35" t="s">
        <v>7</v>
      </c>
      <c r="C71" s="35"/>
      <c r="D71" s="35">
        <f>D73-2*Info!Q$22</f>
        <v>167.5</v>
      </c>
      <c r="E71" s="35">
        <v>1</v>
      </c>
      <c r="F71" s="36">
        <v>3</v>
      </c>
    </row>
    <row r="72" spans="1:6" x14ac:dyDescent="0.25">
      <c r="A72" s="37"/>
      <c r="B72" s="16"/>
      <c r="C72" s="16"/>
      <c r="D72" s="16">
        <f>D73-Info!Q$22</f>
        <v>175</v>
      </c>
      <c r="E72" s="16">
        <v>1</v>
      </c>
      <c r="F72" s="38">
        <v>3</v>
      </c>
    </row>
    <row r="73" spans="1:6" x14ac:dyDescent="0.25">
      <c r="A73" s="37"/>
      <c r="B73" s="16"/>
      <c r="C73" s="16"/>
      <c r="D73" s="16">
        <f>CEILING(Info!C11*0.91,2.5)</f>
        <v>182.5</v>
      </c>
      <c r="E73" s="16">
        <v>1</v>
      </c>
      <c r="F73" s="38">
        <v>3</v>
      </c>
    </row>
    <row r="74" spans="1:6" x14ac:dyDescent="0.25">
      <c r="A74" s="37"/>
      <c r="B74" s="16" t="s">
        <v>48</v>
      </c>
      <c r="C74" s="16"/>
      <c r="D74" s="16">
        <f>CEILING(Info!C12*0.75,2.5)</f>
        <v>95</v>
      </c>
      <c r="E74" s="16">
        <v>4</v>
      </c>
      <c r="F74" s="38">
        <v>3</v>
      </c>
    </row>
    <row r="75" spans="1:6" x14ac:dyDescent="0.25">
      <c r="A75" s="37"/>
      <c r="B75" s="16" t="s">
        <v>57</v>
      </c>
      <c r="C75" s="16">
        <v>9</v>
      </c>
      <c r="D75" s="16"/>
      <c r="E75" s="16">
        <v>3</v>
      </c>
      <c r="F75" s="38">
        <v>6</v>
      </c>
    </row>
    <row r="76" spans="1:6" x14ac:dyDescent="0.25">
      <c r="A76" s="34" t="s">
        <v>8</v>
      </c>
      <c r="B76" s="43" t="s">
        <v>78</v>
      </c>
      <c r="C76" s="35"/>
      <c r="D76" s="35">
        <f>CEILING(Info!C12*0.7,2.5)</f>
        <v>87.5</v>
      </c>
      <c r="E76" s="43">
        <v>4</v>
      </c>
      <c r="F76" s="44">
        <v>3</v>
      </c>
    </row>
    <row r="77" spans="1:6" x14ac:dyDescent="0.25">
      <c r="A77" s="37"/>
      <c r="B77" s="16" t="s">
        <v>9</v>
      </c>
      <c r="C77" s="16"/>
      <c r="D77" s="16">
        <f>D79-2*Info!Q$22</f>
        <v>167.5</v>
      </c>
      <c r="E77" s="16">
        <v>1</v>
      </c>
      <c r="F77" s="38">
        <v>3</v>
      </c>
    </row>
    <row r="78" spans="1:6" x14ac:dyDescent="0.25">
      <c r="A78" s="37"/>
      <c r="B78" s="16"/>
      <c r="C78" s="16"/>
      <c r="D78" s="16">
        <f>D79-Info!Q$22</f>
        <v>175</v>
      </c>
      <c r="E78" s="16">
        <v>1</v>
      </c>
      <c r="F78" s="38">
        <v>3</v>
      </c>
    </row>
    <row r="79" spans="1:6" x14ac:dyDescent="0.25">
      <c r="A79" s="37"/>
      <c r="B79" s="16"/>
      <c r="C79" s="16"/>
      <c r="D79" s="16">
        <f>CEILING(Info!C13*0.91,2.5)</f>
        <v>182.5</v>
      </c>
      <c r="E79" s="16">
        <v>1</v>
      </c>
      <c r="F79" s="38">
        <v>3</v>
      </c>
    </row>
    <row r="80" spans="1:6" x14ac:dyDescent="0.25">
      <c r="A80" s="37"/>
      <c r="B80" s="16" t="s">
        <v>61</v>
      </c>
      <c r="C80" s="16">
        <v>9</v>
      </c>
      <c r="D80" s="16"/>
      <c r="E80" s="16">
        <v>3</v>
      </c>
      <c r="F80" s="38">
        <v>6</v>
      </c>
    </row>
    <row r="81" spans="1:6" x14ac:dyDescent="0.25">
      <c r="A81" s="34" t="s">
        <v>12</v>
      </c>
      <c r="B81" s="35" t="s">
        <v>7</v>
      </c>
      <c r="C81" s="35"/>
      <c r="D81" s="35">
        <f>CEILING(Info!C11*0.75,2.5)</f>
        <v>150</v>
      </c>
      <c r="E81" s="43">
        <v>4</v>
      </c>
      <c r="F81" s="44">
        <v>3</v>
      </c>
    </row>
    <row r="82" spans="1:6" x14ac:dyDescent="0.25">
      <c r="A82" s="37"/>
      <c r="B82" s="16" t="s">
        <v>48</v>
      </c>
      <c r="C82" s="16"/>
      <c r="D82" s="16">
        <f>D84-2*Info!Q$25</f>
        <v>105</v>
      </c>
      <c r="E82" s="16">
        <v>1</v>
      </c>
      <c r="F82" s="38">
        <v>3</v>
      </c>
    </row>
    <row r="83" spans="1:6" x14ac:dyDescent="0.25">
      <c r="A83" s="37"/>
      <c r="B83" s="16"/>
      <c r="C83" s="16"/>
      <c r="D83" s="16">
        <f>D84-Info!Q$25</f>
        <v>110</v>
      </c>
      <c r="E83" s="16">
        <v>1</v>
      </c>
      <c r="F83" s="38">
        <v>3</v>
      </c>
    </row>
    <row r="84" spans="1:6" x14ac:dyDescent="0.25">
      <c r="A84" s="37"/>
      <c r="B84" s="16"/>
      <c r="C84" s="16"/>
      <c r="D84" s="16">
        <f>CEILING(Info!C12*0.91,2.5)</f>
        <v>115</v>
      </c>
      <c r="E84" s="16">
        <v>1</v>
      </c>
      <c r="F84" s="38">
        <v>3</v>
      </c>
    </row>
    <row r="85" spans="1:6" x14ac:dyDescent="0.25">
      <c r="A85" s="37"/>
      <c r="B85" s="16" t="s">
        <v>68</v>
      </c>
      <c r="C85" s="16">
        <v>9</v>
      </c>
      <c r="D85" s="16"/>
      <c r="E85" s="16">
        <v>3</v>
      </c>
      <c r="F85" s="38">
        <v>6</v>
      </c>
    </row>
    <row r="86" spans="1:6" x14ac:dyDescent="0.25">
      <c r="A86" s="34" t="s">
        <v>69</v>
      </c>
      <c r="B86" s="35" t="s">
        <v>77</v>
      </c>
      <c r="C86" s="35"/>
      <c r="D86" s="35">
        <f>CEILING(Info!C13*0.8,2.5)</f>
        <v>160</v>
      </c>
      <c r="E86" s="35">
        <v>4</v>
      </c>
      <c r="F86" s="36">
        <v>3</v>
      </c>
    </row>
    <row r="87" spans="1:6" x14ac:dyDescent="0.25">
      <c r="A87" s="37"/>
      <c r="B87" s="16" t="s">
        <v>10</v>
      </c>
      <c r="C87" s="16">
        <v>9</v>
      </c>
      <c r="D87" s="16"/>
      <c r="E87" s="16">
        <v>4</v>
      </c>
      <c r="F87" s="38">
        <v>3</v>
      </c>
    </row>
    <row r="88" spans="1:6" x14ac:dyDescent="0.25">
      <c r="A88" s="39"/>
      <c r="B88" s="40" t="s">
        <v>71</v>
      </c>
      <c r="C88" s="40">
        <v>9</v>
      </c>
      <c r="D88" s="40"/>
      <c r="E88" s="40">
        <v>4</v>
      </c>
      <c r="F88" s="41">
        <v>6</v>
      </c>
    </row>
    <row r="90" spans="1:6" x14ac:dyDescent="0.25">
      <c r="A90" s="27" t="str">
        <f>Info!A36&amp;", "&amp;DAY(Info!C36)&amp;"."&amp;MONTH(Info!C36)&amp;".-"&amp;DAY(Info!E36)&amp;"."&amp;MONTH(Info!E36)&amp;"."</f>
        <v>Woche 16, 5.4.-11.4.</v>
      </c>
      <c r="B90" s="27" t="s">
        <v>43</v>
      </c>
      <c r="C90" s="27" t="s">
        <v>44</v>
      </c>
      <c r="D90" s="27" t="s">
        <v>45</v>
      </c>
      <c r="E90" s="27" t="s">
        <v>46</v>
      </c>
      <c r="F90" s="27" t="s">
        <v>47</v>
      </c>
    </row>
    <row r="91" spans="1:6" x14ac:dyDescent="0.25">
      <c r="A91" s="34" t="s">
        <v>6</v>
      </c>
      <c r="B91" s="35" t="s">
        <v>7</v>
      </c>
      <c r="C91" s="35"/>
      <c r="D91" s="35">
        <f>D93-2*Info!Q$22</f>
        <v>137.5</v>
      </c>
      <c r="E91" s="35">
        <v>1</v>
      </c>
      <c r="F91" s="36">
        <v>3</v>
      </c>
    </row>
    <row r="92" spans="1:6" x14ac:dyDescent="0.25">
      <c r="A92" s="37"/>
      <c r="B92" s="16"/>
      <c r="C92" s="16"/>
      <c r="D92" s="16">
        <f>D93-Info!Q$22</f>
        <v>145</v>
      </c>
      <c r="E92" s="16">
        <v>1</v>
      </c>
      <c r="F92" s="38">
        <v>3</v>
      </c>
    </row>
    <row r="93" spans="1:6" x14ac:dyDescent="0.25">
      <c r="A93" s="37"/>
      <c r="B93" s="16"/>
      <c r="C93" s="16"/>
      <c r="D93" s="16">
        <f>CEILING(Info!C11*0.76,2.5)</f>
        <v>152.5</v>
      </c>
      <c r="E93" s="16">
        <v>1</v>
      </c>
      <c r="F93" s="38">
        <v>3</v>
      </c>
    </row>
    <row r="94" spans="1:6" x14ac:dyDescent="0.25">
      <c r="A94" s="37"/>
      <c r="B94" s="16"/>
      <c r="C94" s="16"/>
      <c r="D94" s="16">
        <f>D93-Info!Q$22</f>
        <v>145</v>
      </c>
      <c r="E94" s="16">
        <v>1</v>
      </c>
      <c r="F94" s="38">
        <v>3</v>
      </c>
    </row>
    <row r="95" spans="1:6" x14ac:dyDescent="0.25">
      <c r="A95" s="37"/>
      <c r="B95" s="16" t="s">
        <v>48</v>
      </c>
      <c r="C95" s="16"/>
      <c r="D95" s="16">
        <f>CEILING(Info!C12*0.6,2.5)</f>
        <v>75</v>
      </c>
      <c r="E95" s="16">
        <v>4</v>
      </c>
      <c r="F95" s="38">
        <v>3</v>
      </c>
    </row>
    <row r="96" spans="1:6" x14ac:dyDescent="0.25">
      <c r="A96" s="37"/>
      <c r="B96" s="16" t="s">
        <v>57</v>
      </c>
      <c r="C96" s="16">
        <v>8</v>
      </c>
      <c r="D96" s="16"/>
      <c r="E96" s="16">
        <v>4</v>
      </c>
      <c r="F96" s="38">
        <v>6</v>
      </c>
    </row>
    <row r="97" spans="1:6" x14ac:dyDescent="0.25">
      <c r="A97" s="34" t="s">
        <v>8</v>
      </c>
      <c r="B97" s="43" t="s">
        <v>78</v>
      </c>
      <c r="C97" s="35"/>
      <c r="D97" s="35">
        <f>CEILING(Info!C12*0.55,2.5)</f>
        <v>70</v>
      </c>
      <c r="E97" s="43">
        <v>4</v>
      </c>
      <c r="F97" s="44">
        <v>3</v>
      </c>
    </row>
    <row r="98" spans="1:6" x14ac:dyDescent="0.25">
      <c r="A98" s="37"/>
      <c r="B98" s="16" t="s">
        <v>9</v>
      </c>
      <c r="C98" s="16"/>
      <c r="D98" s="16">
        <f>D100-2*Info!Q$22</f>
        <v>122.5</v>
      </c>
      <c r="E98" s="16">
        <v>1</v>
      </c>
      <c r="F98" s="38">
        <v>3</v>
      </c>
    </row>
    <row r="99" spans="1:6" x14ac:dyDescent="0.25">
      <c r="A99" s="37"/>
      <c r="B99" s="16"/>
      <c r="C99" s="16"/>
      <c r="D99" s="16">
        <f>D100-Info!Q$22</f>
        <v>130</v>
      </c>
      <c r="E99" s="16">
        <v>1</v>
      </c>
      <c r="F99" s="38">
        <v>3</v>
      </c>
    </row>
    <row r="100" spans="1:6" x14ac:dyDescent="0.25">
      <c r="A100" s="37"/>
      <c r="B100" s="16"/>
      <c r="C100" s="16"/>
      <c r="D100" s="16">
        <f>CEILING(Info!C13*0.685,2.5)</f>
        <v>137.5</v>
      </c>
      <c r="E100" s="16">
        <v>1</v>
      </c>
      <c r="F100" s="38">
        <v>3</v>
      </c>
    </row>
    <row r="101" spans="1:6" x14ac:dyDescent="0.25">
      <c r="A101" s="37"/>
      <c r="B101" s="16"/>
      <c r="C101" s="16"/>
      <c r="D101" s="16">
        <f>D100-Info!Q$22</f>
        <v>130</v>
      </c>
      <c r="E101" s="16">
        <v>1</v>
      </c>
      <c r="F101" s="38">
        <v>3</v>
      </c>
    </row>
    <row r="102" spans="1:6" x14ac:dyDescent="0.25">
      <c r="A102" s="37"/>
      <c r="B102" s="16" t="s">
        <v>61</v>
      </c>
      <c r="C102" s="16">
        <v>8</v>
      </c>
      <c r="D102" s="16"/>
      <c r="E102" s="16">
        <v>4</v>
      </c>
      <c r="F102" s="38">
        <v>6</v>
      </c>
    </row>
    <row r="103" spans="1:6" x14ac:dyDescent="0.25">
      <c r="A103" s="34" t="s">
        <v>12</v>
      </c>
      <c r="B103" s="35" t="s">
        <v>7</v>
      </c>
      <c r="C103" s="35"/>
      <c r="D103" s="35">
        <f>CEILING(Info!C11*0.65,2.5)</f>
        <v>130</v>
      </c>
      <c r="E103" s="43">
        <v>5</v>
      </c>
      <c r="F103" s="44">
        <v>3</v>
      </c>
    </row>
    <row r="104" spans="1:6" x14ac:dyDescent="0.25">
      <c r="A104" s="37"/>
      <c r="B104" s="16" t="s">
        <v>48</v>
      </c>
      <c r="C104" s="16"/>
      <c r="D104" s="16">
        <f>D106-2*Info!Q$25</f>
        <v>77.5</v>
      </c>
      <c r="E104" s="16">
        <v>1</v>
      </c>
      <c r="F104" s="38">
        <v>3</v>
      </c>
    </row>
    <row r="105" spans="1:6" x14ac:dyDescent="0.25">
      <c r="A105" s="37"/>
      <c r="B105" s="16"/>
      <c r="C105" s="16"/>
      <c r="D105" s="16">
        <f>D106-Info!Q$25</f>
        <v>82.5</v>
      </c>
      <c r="E105" s="16">
        <v>1</v>
      </c>
      <c r="F105" s="38">
        <v>3</v>
      </c>
    </row>
    <row r="106" spans="1:6" x14ac:dyDescent="0.25">
      <c r="A106" s="37"/>
      <c r="B106" s="16"/>
      <c r="C106" s="16"/>
      <c r="D106" s="16">
        <f>CEILING(Info!C12*0.685,2.5)</f>
        <v>87.5</v>
      </c>
      <c r="E106" s="16">
        <v>1</v>
      </c>
      <c r="F106" s="38">
        <v>3</v>
      </c>
    </row>
    <row r="107" spans="1:6" x14ac:dyDescent="0.25">
      <c r="A107" s="37"/>
      <c r="B107" s="16"/>
      <c r="C107" s="16"/>
      <c r="D107" s="16">
        <f>D106-Info!Q$25</f>
        <v>82.5</v>
      </c>
      <c r="E107" s="16">
        <v>1</v>
      </c>
      <c r="F107" s="38">
        <v>3</v>
      </c>
    </row>
    <row r="108" spans="1:6" x14ac:dyDescent="0.25">
      <c r="A108" s="37"/>
      <c r="B108" s="16" t="s">
        <v>68</v>
      </c>
      <c r="C108" s="16">
        <v>8</v>
      </c>
      <c r="D108" s="16"/>
      <c r="E108" s="16">
        <v>3</v>
      </c>
      <c r="F108" s="38">
        <v>6</v>
      </c>
    </row>
    <row r="109" spans="1:6" x14ac:dyDescent="0.25">
      <c r="A109" s="34" t="s">
        <v>69</v>
      </c>
      <c r="B109" s="35" t="s">
        <v>77</v>
      </c>
      <c r="C109" s="35"/>
      <c r="D109" s="35">
        <f>CEILING(Info!C13*0.65,2.5)</f>
        <v>130</v>
      </c>
      <c r="E109" s="35">
        <v>4</v>
      </c>
      <c r="F109" s="36">
        <v>3</v>
      </c>
    </row>
    <row r="110" spans="1:6" x14ac:dyDescent="0.25">
      <c r="A110" s="37"/>
      <c r="B110" s="16" t="s">
        <v>10</v>
      </c>
      <c r="C110" s="16">
        <v>8</v>
      </c>
      <c r="D110" s="16"/>
      <c r="E110" s="16">
        <v>4</v>
      </c>
      <c r="F110" s="38">
        <v>3</v>
      </c>
    </row>
    <row r="111" spans="1:6" x14ac:dyDescent="0.25">
      <c r="A111" s="39"/>
      <c r="B111" s="40" t="s">
        <v>71</v>
      </c>
      <c r="C111" s="40">
        <v>8</v>
      </c>
      <c r="D111" s="40"/>
      <c r="E111" s="40">
        <v>4</v>
      </c>
      <c r="F111" s="41">
        <v>6</v>
      </c>
    </row>
  </sheetData>
  <sheetProtection algorithmName="SHA-512" hashValue="LvFFbTj0Y7Gs8dXkOjNTUdrkPYkVxPtAWy/a7s30u+JQAvpS57Zk5PzlRr3iF/C+Bnex1N+55nlNrWLb27b4YQ==" saltValue="vWvFQZGNp9D9lKb7+nCVxQ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workbookViewId="0"/>
  </sheetViews>
  <sheetFormatPr baseColWidth="10" defaultRowHeight="15" x14ac:dyDescent="0.25"/>
  <cols>
    <col min="1" max="1" width="21.7109375" customWidth="1"/>
    <col min="2" max="2" width="48.28515625" bestFit="1" customWidth="1"/>
    <col min="3" max="6" width="8.7109375" customWidth="1"/>
  </cols>
  <sheetData>
    <row r="2" spans="1:6" x14ac:dyDescent="0.25">
      <c r="A2" s="27" t="str">
        <f>Info!A37&amp;", "&amp;DAY(Info!C37)&amp;"."&amp;MONTH(Info!C37)&amp;".-"&amp;DAY(Info!E37)&amp;"."&amp;MONTH(Info!E37)&amp;"."</f>
        <v>WK Woche:, 12.4.-18.4.</v>
      </c>
      <c r="B2" s="27" t="s">
        <v>43</v>
      </c>
      <c r="C2" s="27" t="s">
        <v>44</v>
      </c>
      <c r="D2" s="27" t="s">
        <v>45</v>
      </c>
      <c r="E2" s="27" t="s">
        <v>46</v>
      </c>
      <c r="F2" s="27" t="s">
        <v>47</v>
      </c>
    </row>
    <row r="3" spans="1:6" x14ac:dyDescent="0.25">
      <c r="A3" s="34" t="s">
        <v>6</v>
      </c>
      <c r="B3" s="35" t="s">
        <v>7</v>
      </c>
      <c r="C3" s="35"/>
      <c r="D3" s="35">
        <f>D5-2*Info!Q$22</f>
        <v>140</v>
      </c>
      <c r="E3" s="35">
        <v>1</v>
      </c>
      <c r="F3" s="36">
        <v>3</v>
      </c>
    </row>
    <row r="4" spans="1:6" x14ac:dyDescent="0.25">
      <c r="A4" s="37"/>
      <c r="B4" s="16"/>
      <c r="C4" s="16"/>
      <c r="D4" s="16">
        <f>D5-Info!Q$22</f>
        <v>147.5</v>
      </c>
      <c r="E4" s="16">
        <v>1</v>
      </c>
      <c r="F4" s="38">
        <v>2</v>
      </c>
    </row>
    <row r="5" spans="1:6" x14ac:dyDescent="0.25">
      <c r="A5" s="37"/>
      <c r="B5" s="16"/>
      <c r="C5" s="16"/>
      <c r="D5" s="16">
        <f>CEILING(Info!C11*0.775,2.5)</f>
        <v>155</v>
      </c>
      <c r="E5" s="16">
        <v>1</v>
      </c>
      <c r="F5" s="38">
        <v>1</v>
      </c>
    </row>
    <row r="6" spans="1:6" x14ac:dyDescent="0.25">
      <c r="A6" s="37"/>
      <c r="B6" s="16" t="s">
        <v>48</v>
      </c>
      <c r="C6" s="16"/>
      <c r="D6" s="16">
        <f>D8-2*Info!Q$25</f>
        <v>87.5</v>
      </c>
      <c r="E6" s="16">
        <v>1</v>
      </c>
      <c r="F6" s="38">
        <v>3</v>
      </c>
    </row>
    <row r="7" spans="1:6" x14ac:dyDescent="0.25">
      <c r="A7" s="37"/>
      <c r="B7" s="16"/>
      <c r="C7" s="16"/>
      <c r="D7" s="16">
        <f>D8-Info!Q$25</f>
        <v>92.5</v>
      </c>
      <c r="E7" s="42">
        <v>1</v>
      </c>
      <c r="F7" s="38">
        <v>2</v>
      </c>
    </row>
    <row r="8" spans="1:6" x14ac:dyDescent="0.25">
      <c r="A8" s="37"/>
      <c r="B8" s="16"/>
      <c r="C8" s="16"/>
      <c r="D8" s="16">
        <f>CEILING(Info!C12*0.775,2.5)</f>
        <v>97.5</v>
      </c>
      <c r="E8" s="42">
        <v>1</v>
      </c>
      <c r="F8" s="38">
        <v>1</v>
      </c>
    </row>
    <row r="9" spans="1:6" x14ac:dyDescent="0.25">
      <c r="A9" s="37"/>
      <c r="B9" s="16" t="s">
        <v>57</v>
      </c>
      <c r="C9" s="16">
        <v>7</v>
      </c>
      <c r="D9" s="16"/>
      <c r="E9" s="16">
        <v>4</v>
      </c>
      <c r="F9" s="38">
        <v>6</v>
      </c>
    </row>
    <row r="10" spans="1:6" x14ac:dyDescent="0.25">
      <c r="A10" s="34" t="s">
        <v>6</v>
      </c>
      <c r="B10" s="35" t="s">
        <v>7</v>
      </c>
      <c r="C10" s="35"/>
      <c r="D10" s="35">
        <f>D12-2*Info!Q$22</f>
        <v>125</v>
      </c>
      <c r="E10" s="35">
        <v>1</v>
      </c>
      <c r="F10" s="36">
        <v>3</v>
      </c>
    </row>
    <row r="11" spans="1:6" x14ac:dyDescent="0.25">
      <c r="A11" s="37"/>
      <c r="B11" s="16"/>
      <c r="C11" s="16"/>
      <c r="D11" s="16">
        <f>D12-Info!Q$22</f>
        <v>132.5</v>
      </c>
      <c r="E11" s="16">
        <v>1</v>
      </c>
      <c r="F11" s="38">
        <v>2</v>
      </c>
    </row>
    <row r="12" spans="1:6" x14ac:dyDescent="0.25">
      <c r="A12" s="37"/>
      <c r="B12" s="16"/>
      <c r="C12" s="16"/>
      <c r="D12" s="16">
        <f>CEILING(Info!C11*0.7,2.5)</f>
        <v>140</v>
      </c>
      <c r="E12" s="16">
        <v>1</v>
      </c>
      <c r="F12" s="38">
        <v>1</v>
      </c>
    </row>
    <row r="13" spans="1:6" x14ac:dyDescent="0.25">
      <c r="A13" s="37"/>
      <c r="B13" s="16" t="s">
        <v>48</v>
      </c>
      <c r="C13" s="16"/>
      <c r="D13" s="16">
        <f>D15-2*Info!Q$25</f>
        <v>85</v>
      </c>
      <c r="E13" s="16">
        <v>1</v>
      </c>
      <c r="F13" s="38">
        <v>3</v>
      </c>
    </row>
    <row r="14" spans="1:6" x14ac:dyDescent="0.25">
      <c r="A14" s="37"/>
      <c r="B14" s="16"/>
      <c r="C14" s="16"/>
      <c r="D14" s="16">
        <f>D15-Info!Q$25</f>
        <v>90</v>
      </c>
      <c r="E14" s="42">
        <v>1</v>
      </c>
      <c r="F14" s="38">
        <v>2</v>
      </c>
    </row>
    <row r="15" spans="1:6" x14ac:dyDescent="0.25">
      <c r="A15" s="37"/>
      <c r="B15" s="16"/>
      <c r="C15" s="16"/>
      <c r="D15" s="16">
        <f>CEILING(Info!C12*0.75,2.5)</f>
        <v>95</v>
      </c>
      <c r="E15" s="42">
        <v>1</v>
      </c>
      <c r="F15" s="38">
        <v>1</v>
      </c>
    </row>
    <row r="16" spans="1:6" ht="15.75" thickBot="1" x14ac:dyDescent="0.3">
      <c r="A16" s="37"/>
      <c r="B16" s="16" t="s">
        <v>79</v>
      </c>
      <c r="C16" s="16">
        <v>7</v>
      </c>
      <c r="D16" s="16"/>
      <c r="E16" s="16">
        <v>4</v>
      </c>
      <c r="F16" s="38">
        <v>6</v>
      </c>
    </row>
    <row r="17" spans="1:7" x14ac:dyDescent="0.25">
      <c r="A17" s="54" t="s">
        <v>37</v>
      </c>
      <c r="B17" s="55" t="s">
        <v>80</v>
      </c>
      <c r="C17" s="55"/>
      <c r="D17" s="55">
        <f>CEILING(Info!C11*0.6,5)</f>
        <v>120</v>
      </c>
      <c r="E17" s="56">
        <v>1</v>
      </c>
      <c r="F17" s="57">
        <v>3</v>
      </c>
    </row>
    <row r="18" spans="1:7" x14ac:dyDescent="0.25">
      <c r="A18" s="58"/>
      <c r="B18" s="16"/>
      <c r="C18" s="16"/>
      <c r="D18" s="16">
        <f>CEILING(Info!C11*0.7,5)</f>
        <v>140</v>
      </c>
      <c r="E18" s="42">
        <v>1</v>
      </c>
      <c r="F18" s="59">
        <v>2</v>
      </c>
    </row>
    <row r="19" spans="1:7" x14ac:dyDescent="0.25">
      <c r="A19" s="58"/>
      <c r="B19" s="16"/>
      <c r="C19" s="16"/>
      <c r="D19" s="16">
        <f>CEILING(Info!C11*0.8,5)</f>
        <v>160</v>
      </c>
      <c r="E19" s="42">
        <v>1</v>
      </c>
      <c r="F19" s="59">
        <v>1</v>
      </c>
    </row>
    <row r="20" spans="1:7" x14ac:dyDescent="0.25">
      <c r="A20" s="58"/>
      <c r="B20" s="16"/>
      <c r="C20" s="16"/>
      <c r="D20" s="16">
        <f>CEILING(Info!C11*0.87,5)</f>
        <v>175</v>
      </c>
      <c r="E20" s="42">
        <v>1</v>
      </c>
      <c r="F20" s="59">
        <v>1</v>
      </c>
    </row>
    <row r="21" spans="1:7" x14ac:dyDescent="0.25">
      <c r="A21" s="58"/>
      <c r="B21" s="16" t="s">
        <v>81</v>
      </c>
      <c r="C21" s="16"/>
      <c r="D21" s="16">
        <f>CEILING(Info!C11*0.91,2.5)</f>
        <v>182.5</v>
      </c>
      <c r="E21" s="52" t="s">
        <v>42</v>
      </c>
      <c r="F21" s="59">
        <f>CEILING(Info!C11*0.95,2.5)</f>
        <v>190</v>
      </c>
    </row>
    <row r="22" spans="1:7" x14ac:dyDescent="0.25">
      <c r="A22" s="58"/>
      <c r="B22" s="16" t="s">
        <v>82</v>
      </c>
      <c r="C22" s="16"/>
      <c r="D22" s="16">
        <f>CEILING(Info!C11*0.95,2.5)</f>
        <v>190</v>
      </c>
      <c r="E22" s="52" t="s">
        <v>42</v>
      </c>
      <c r="F22" s="59">
        <f>CEILING(Info!C11*0.98,2.5)</f>
        <v>197.5</v>
      </c>
    </row>
    <row r="23" spans="1:7" x14ac:dyDescent="0.25">
      <c r="A23" s="60"/>
      <c r="B23" s="40" t="s">
        <v>83</v>
      </c>
      <c r="C23" s="40"/>
      <c r="D23" s="40">
        <f>CEILING(Info!C11*0.99,2.5)</f>
        <v>200</v>
      </c>
      <c r="E23" s="53" t="s">
        <v>42</v>
      </c>
      <c r="F23" s="61">
        <f>CEILING(Info!C11*1.025,2.5)</f>
        <v>205</v>
      </c>
      <c r="G23" s="16"/>
    </row>
    <row r="24" spans="1:7" x14ac:dyDescent="0.25">
      <c r="A24" s="62" t="s">
        <v>37</v>
      </c>
      <c r="B24" s="35" t="s">
        <v>84</v>
      </c>
      <c r="C24" s="35"/>
      <c r="D24" s="35">
        <f>CEILING(Info!C12*0.6,5)</f>
        <v>75</v>
      </c>
      <c r="E24" s="43">
        <v>1</v>
      </c>
      <c r="F24" s="63">
        <v>3</v>
      </c>
    </row>
    <row r="25" spans="1:7" x14ac:dyDescent="0.25">
      <c r="A25" s="58"/>
      <c r="B25" s="16"/>
      <c r="C25" s="16"/>
      <c r="D25" s="16">
        <f>CEILING(Info!C12*0.7,5)</f>
        <v>90</v>
      </c>
      <c r="E25" s="42">
        <v>1</v>
      </c>
      <c r="F25" s="59">
        <v>2</v>
      </c>
    </row>
    <row r="26" spans="1:7" x14ac:dyDescent="0.25">
      <c r="A26" s="58"/>
      <c r="B26" s="16"/>
      <c r="C26" s="16"/>
      <c r="D26" s="16">
        <f>CEILING(Info!C12*0.8,5)</f>
        <v>100</v>
      </c>
      <c r="E26" s="42">
        <v>1</v>
      </c>
      <c r="F26" s="59">
        <v>1</v>
      </c>
    </row>
    <row r="27" spans="1:7" x14ac:dyDescent="0.25">
      <c r="A27" s="58"/>
      <c r="B27" s="16"/>
      <c r="C27" s="16"/>
      <c r="D27" s="16">
        <f>CEILING(Info!C12*0.87,5)</f>
        <v>110</v>
      </c>
      <c r="E27" s="42">
        <v>1</v>
      </c>
      <c r="F27" s="59">
        <v>1</v>
      </c>
    </row>
    <row r="28" spans="1:7" x14ac:dyDescent="0.25">
      <c r="A28" s="58"/>
      <c r="B28" s="16" t="s">
        <v>81</v>
      </c>
      <c r="C28" s="16"/>
      <c r="D28" s="16">
        <f>CEILING(Info!C12*0.91,2.5)</f>
        <v>115</v>
      </c>
      <c r="E28" s="52" t="s">
        <v>42</v>
      </c>
      <c r="F28" s="59">
        <f>CEILING(Info!C12*0.95,2.5)</f>
        <v>120</v>
      </c>
    </row>
    <row r="29" spans="1:7" x14ac:dyDescent="0.25">
      <c r="A29" s="58"/>
      <c r="B29" s="16" t="s">
        <v>82</v>
      </c>
      <c r="C29" s="16"/>
      <c r="D29" s="16">
        <f>CEILING(Info!C12*0.95,2.5)</f>
        <v>120</v>
      </c>
      <c r="E29" s="52" t="s">
        <v>42</v>
      </c>
      <c r="F29" s="59">
        <f>CEILING(Info!C12*0.99,2.5)</f>
        <v>125</v>
      </c>
    </row>
    <row r="30" spans="1:7" x14ac:dyDescent="0.25">
      <c r="A30" s="60"/>
      <c r="B30" s="40" t="s">
        <v>83</v>
      </c>
      <c r="C30" s="40"/>
      <c r="D30" s="40">
        <f>CEILING(Info!C12*0.99,2.5)</f>
        <v>125</v>
      </c>
      <c r="E30" s="53" t="s">
        <v>42</v>
      </c>
      <c r="F30" s="61">
        <f>CEILING(Info!C12*1.025,2.5)</f>
        <v>130</v>
      </c>
    </row>
    <row r="31" spans="1:7" x14ac:dyDescent="0.25">
      <c r="A31" s="62" t="s">
        <v>37</v>
      </c>
      <c r="B31" s="35" t="s">
        <v>80</v>
      </c>
      <c r="C31" s="35"/>
      <c r="D31" s="35">
        <f>CEILING(Info!C13*0.6,5)</f>
        <v>120</v>
      </c>
      <c r="E31" s="43">
        <v>1</v>
      </c>
      <c r="F31" s="63">
        <v>3</v>
      </c>
    </row>
    <row r="32" spans="1:7" x14ac:dyDescent="0.25">
      <c r="A32" s="58"/>
      <c r="B32" s="16"/>
      <c r="C32" s="16"/>
      <c r="D32" s="16">
        <f>CEILING(Info!C13*0.7,5)</f>
        <v>140</v>
      </c>
      <c r="E32" s="42">
        <v>1</v>
      </c>
      <c r="F32" s="59">
        <v>2</v>
      </c>
    </row>
    <row r="33" spans="1:6" x14ac:dyDescent="0.25">
      <c r="A33" s="58"/>
      <c r="B33" s="16"/>
      <c r="C33" s="16"/>
      <c r="D33" s="16">
        <f>CEILING(Info!C13*0.8,5)</f>
        <v>160</v>
      </c>
      <c r="E33" s="42">
        <v>1</v>
      </c>
      <c r="F33" s="59">
        <v>1</v>
      </c>
    </row>
    <row r="34" spans="1:6" x14ac:dyDescent="0.25">
      <c r="A34" s="58"/>
      <c r="B34" s="16"/>
      <c r="C34" s="16"/>
      <c r="D34" s="16">
        <f>CEILING(Info!C13*0.87,5)</f>
        <v>175</v>
      </c>
      <c r="E34" s="42">
        <v>1</v>
      </c>
      <c r="F34" s="59">
        <v>1</v>
      </c>
    </row>
    <row r="35" spans="1:6" x14ac:dyDescent="0.25">
      <c r="A35" s="58"/>
      <c r="B35" s="16" t="s">
        <v>81</v>
      </c>
      <c r="C35" s="16"/>
      <c r="D35" s="16">
        <f>CEILING(Info!C13*0.91,2.5)</f>
        <v>182.5</v>
      </c>
      <c r="E35" s="52" t="s">
        <v>42</v>
      </c>
      <c r="F35" s="59">
        <f>CEILING(Info!C13*0.93,2.5)</f>
        <v>187.5</v>
      </c>
    </row>
    <row r="36" spans="1:6" x14ac:dyDescent="0.25">
      <c r="A36" s="58"/>
      <c r="B36" s="16" t="s">
        <v>82</v>
      </c>
      <c r="C36" s="16"/>
      <c r="D36" s="16">
        <f>CEILING(Info!C13*0.94,2.5)</f>
        <v>190</v>
      </c>
      <c r="E36" s="52" t="s">
        <v>42</v>
      </c>
      <c r="F36" s="59">
        <f>CEILING(Info!C13*0.97,2.5)</f>
        <v>195</v>
      </c>
    </row>
    <row r="37" spans="1:6" ht="15.75" thickBot="1" x14ac:dyDescent="0.3">
      <c r="A37" s="64"/>
      <c r="B37" s="65" t="s">
        <v>83</v>
      </c>
      <c r="C37" s="65"/>
      <c r="D37" s="65">
        <f>CEILING(Info!C13*0.99,2.5)</f>
        <v>200</v>
      </c>
      <c r="E37" s="66" t="s">
        <v>42</v>
      </c>
      <c r="F37" s="67">
        <f>CEILING(Info!C13*1.025,2.5)</f>
        <v>205</v>
      </c>
    </row>
  </sheetData>
  <sheetProtection algorithmName="SHA-512" hashValue="CzFaILvR2rqzJtN75ZrfkSa+5oAX9GCRp4v7p9SSoDriECc9m4zDw1jeY6upMbnNR3C9BAL+kVr15qrN3GmBbA==" saltValue="3im5vDxKnwJJ8qx6bFGmGA==" spinCount="100000"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>
      <selection activeCell="L37" sqref="L37"/>
    </sheetView>
  </sheetViews>
  <sheetFormatPr baseColWidth="10" defaultRowHeight="15" x14ac:dyDescent="0.25"/>
  <sheetData>
    <row r="3" spans="2:9" x14ac:dyDescent="0.25">
      <c r="B3" s="14" t="s">
        <v>89</v>
      </c>
      <c r="C3" s="14"/>
      <c r="D3" s="14"/>
      <c r="E3" s="14"/>
      <c r="F3" s="14"/>
      <c r="G3" s="14"/>
      <c r="H3" s="14"/>
      <c r="I3" s="14"/>
    </row>
    <row r="4" spans="2:9" x14ac:dyDescent="0.25">
      <c r="B4" s="14"/>
      <c r="C4" s="14"/>
      <c r="D4" s="14"/>
      <c r="E4" s="14"/>
      <c r="F4" s="14"/>
      <c r="G4" s="14"/>
      <c r="H4" s="14"/>
      <c r="I4" s="14"/>
    </row>
    <row r="5" spans="2:9" x14ac:dyDescent="0.25">
      <c r="B5" s="14"/>
      <c r="C5" s="14"/>
      <c r="D5" s="14"/>
      <c r="E5" s="14"/>
      <c r="F5" s="14"/>
      <c r="G5" s="14"/>
      <c r="H5" s="14"/>
      <c r="I5" s="14"/>
    </row>
    <row r="6" spans="2:9" x14ac:dyDescent="0.25">
      <c r="B6" s="14"/>
      <c r="C6" s="14"/>
      <c r="D6" s="14"/>
      <c r="E6" s="14"/>
      <c r="F6" s="14"/>
      <c r="G6" s="14"/>
      <c r="H6" s="14"/>
      <c r="I6" s="14"/>
    </row>
    <row r="7" spans="2:9" x14ac:dyDescent="0.25">
      <c r="B7" s="14"/>
      <c r="C7" s="14"/>
      <c r="D7" s="14"/>
      <c r="E7" s="14"/>
      <c r="F7" s="14"/>
      <c r="G7" s="14"/>
      <c r="H7" s="14"/>
      <c r="I7" s="14"/>
    </row>
    <row r="8" spans="2:9" x14ac:dyDescent="0.25">
      <c r="B8" s="14"/>
      <c r="C8" s="14"/>
      <c r="D8" s="14"/>
      <c r="E8" s="14"/>
      <c r="F8" s="14"/>
      <c r="G8" s="14"/>
      <c r="H8" s="14"/>
      <c r="I8" s="14"/>
    </row>
    <row r="9" spans="2:9" x14ac:dyDescent="0.25">
      <c r="B9" s="14"/>
      <c r="C9" s="14"/>
      <c r="D9" s="14"/>
      <c r="E9" s="14"/>
      <c r="F9" s="14"/>
      <c r="G9" s="14"/>
      <c r="H9" s="14"/>
      <c r="I9" s="14"/>
    </row>
    <row r="10" spans="2:9" x14ac:dyDescent="0.25">
      <c r="B10" s="14"/>
      <c r="C10" s="14"/>
      <c r="D10" s="14"/>
      <c r="E10" s="14"/>
      <c r="F10" s="14"/>
      <c r="G10" s="14"/>
      <c r="H10" s="14"/>
      <c r="I10" s="14"/>
    </row>
    <row r="11" spans="2:9" x14ac:dyDescent="0.25">
      <c r="B11" s="14"/>
      <c r="C11" s="14"/>
      <c r="D11" s="14"/>
      <c r="E11" s="14"/>
      <c r="F11" s="14"/>
      <c r="G11" s="14"/>
      <c r="H11" s="14"/>
      <c r="I11" s="14"/>
    </row>
    <row r="12" spans="2:9" x14ac:dyDescent="0.25">
      <c r="B12" s="70"/>
      <c r="C12" s="70"/>
      <c r="D12" s="70"/>
      <c r="E12" s="71"/>
      <c r="F12" s="70"/>
      <c r="G12" s="70"/>
      <c r="H12" s="70"/>
      <c r="I12" s="70"/>
    </row>
    <row r="13" spans="2:9" ht="15.75" thickBot="1" x14ac:dyDescent="0.3">
      <c r="B13" s="70"/>
      <c r="C13" s="70"/>
      <c r="D13" s="70"/>
      <c r="E13" s="71"/>
      <c r="F13" s="70"/>
      <c r="G13" s="70"/>
      <c r="H13" s="70"/>
      <c r="I13" s="70"/>
    </row>
    <row r="14" spans="2:9" x14ac:dyDescent="0.25">
      <c r="B14" s="69" t="s">
        <v>90</v>
      </c>
      <c r="C14" s="72"/>
      <c r="D14" s="72"/>
      <c r="E14" s="73"/>
      <c r="F14" s="69" t="s">
        <v>91</v>
      </c>
      <c r="G14" s="72"/>
      <c r="H14" s="72"/>
      <c r="I14" s="73"/>
    </row>
    <row r="15" spans="2:9" ht="15.75" thickBot="1" x14ac:dyDescent="0.3">
      <c r="B15" s="74"/>
      <c r="C15" s="75"/>
      <c r="D15" s="75"/>
      <c r="E15" s="76"/>
      <c r="F15" s="74"/>
      <c r="G15" s="75"/>
      <c r="H15" s="75"/>
      <c r="I15" s="76"/>
    </row>
    <row r="16" spans="2:9" x14ac:dyDescent="0.25">
      <c r="B16" s="86">
        <v>120</v>
      </c>
      <c r="C16" s="87"/>
      <c r="D16" s="87"/>
      <c r="E16" s="88"/>
      <c r="F16" s="77">
        <f>FLOOR(((100*B16)/(48.8+53.8*EXP(-(0.075*B22)))+B16*(1+(B22/30))+B16/(1.028-(0.0278*B22)))/3,2.5)</f>
        <v>165</v>
      </c>
      <c r="G16" s="78"/>
      <c r="H16" s="78"/>
      <c r="I16" s="79"/>
    </row>
    <row r="17" spans="2:9" x14ac:dyDescent="0.25">
      <c r="B17" s="89"/>
      <c r="C17" s="90"/>
      <c r="D17" s="90"/>
      <c r="E17" s="91"/>
      <c r="F17" s="80"/>
      <c r="G17" s="81"/>
      <c r="H17" s="81"/>
      <c r="I17" s="82"/>
    </row>
    <row r="18" spans="2:9" x14ac:dyDescent="0.25">
      <c r="B18" s="89"/>
      <c r="C18" s="90"/>
      <c r="D18" s="90"/>
      <c r="E18" s="91"/>
      <c r="F18" s="80"/>
      <c r="G18" s="81"/>
      <c r="H18" s="81"/>
      <c r="I18" s="82"/>
    </row>
    <row r="19" spans="2:9" ht="15.75" thickBot="1" x14ac:dyDescent="0.3">
      <c r="B19" s="92"/>
      <c r="C19" s="93"/>
      <c r="D19" s="93"/>
      <c r="E19" s="94"/>
      <c r="F19" s="80"/>
      <c r="G19" s="81"/>
      <c r="H19" s="81"/>
      <c r="I19" s="82"/>
    </row>
    <row r="20" spans="2:9" x14ac:dyDescent="0.25">
      <c r="B20" s="69" t="s">
        <v>92</v>
      </c>
      <c r="C20" s="72"/>
      <c r="D20" s="72"/>
      <c r="E20" s="73"/>
      <c r="F20" s="80"/>
      <c r="G20" s="81"/>
      <c r="H20" s="81"/>
      <c r="I20" s="82"/>
    </row>
    <row r="21" spans="2:9" ht="15.75" thickBot="1" x14ac:dyDescent="0.3">
      <c r="B21" s="74"/>
      <c r="C21" s="75"/>
      <c r="D21" s="75"/>
      <c r="E21" s="76"/>
      <c r="F21" s="80"/>
      <c r="G21" s="81"/>
      <c r="H21" s="81"/>
      <c r="I21" s="82"/>
    </row>
    <row r="22" spans="2:9" x14ac:dyDescent="0.25">
      <c r="B22" s="86">
        <v>11</v>
      </c>
      <c r="C22" s="87"/>
      <c r="D22" s="87"/>
      <c r="E22" s="88"/>
      <c r="F22" s="80"/>
      <c r="G22" s="81"/>
      <c r="H22" s="81"/>
      <c r="I22" s="82"/>
    </row>
    <row r="23" spans="2:9" x14ac:dyDescent="0.25">
      <c r="B23" s="89"/>
      <c r="C23" s="90"/>
      <c r="D23" s="90"/>
      <c r="E23" s="91"/>
      <c r="F23" s="80"/>
      <c r="G23" s="81"/>
      <c r="H23" s="81"/>
      <c r="I23" s="82"/>
    </row>
    <row r="24" spans="2:9" x14ac:dyDescent="0.25">
      <c r="B24" s="89"/>
      <c r="C24" s="90"/>
      <c r="D24" s="90"/>
      <c r="E24" s="91"/>
      <c r="F24" s="80"/>
      <c r="G24" s="81"/>
      <c r="H24" s="81"/>
      <c r="I24" s="82"/>
    </row>
    <row r="25" spans="2:9" ht="15.75" thickBot="1" x14ac:dyDescent="0.3">
      <c r="B25" s="92"/>
      <c r="C25" s="93"/>
      <c r="D25" s="93"/>
      <c r="E25" s="94"/>
      <c r="F25" s="83"/>
      <c r="G25" s="84"/>
      <c r="H25" s="84"/>
      <c r="I25" s="85"/>
    </row>
  </sheetData>
  <sheetProtection algorithmName="SHA-512" hashValue="UEfB1OYbeT9k1C15+H4Dh0DEShgRJXEP9/lYv5/KFvINeDsmdNSAsA+7iQadBaaQUf/GFz9RpxgSo2lfQf3oWA==" saltValue="Dsnf6+ddzC+jntP4vFbN/Q==" spinCount="100000" sheet="1" objects="1" scenarios="1"/>
  <mergeCells count="7">
    <mergeCell ref="B3:I11"/>
    <mergeCell ref="B14:E15"/>
    <mergeCell ref="F14:I15"/>
    <mergeCell ref="B16:E19"/>
    <mergeCell ref="F16:I25"/>
    <mergeCell ref="B20:E21"/>
    <mergeCell ref="B22:E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Info</vt:lpstr>
      <vt:lpstr>Woche 1-4; 10er</vt:lpstr>
      <vt:lpstr>Woche 5-8; 8er</vt:lpstr>
      <vt:lpstr>Woche 9-12; 5er</vt:lpstr>
      <vt:lpstr>Woche 13-16; 3er</vt:lpstr>
      <vt:lpstr>Woche 17 - WK</vt:lpstr>
      <vt:lpstr>Max Kraft Rechner</vt:lpstr>
    </vt:vector>
  </TitlesOfParts>
  <Company>Bundeswehr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Konertz, Tim-Daniel</dc:creator>
  <cp:lastModifiedBy>Konertz, Tim-Daniel</cp:lastModifiedBy>
  <dcterms:created xsi:type="dcterms:W3CDTF">2019-11-26T14:49:02Z</dcterms:created>
  <dcterms:modified xsi:type="dcterms:W3CDTF">2019-11-27T14:30:44Z</dcterms:modified>
</cp:coreProperties>
</file>